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I:\fas\documents\School Finance\"/>
    </mc:Choice>
  </mc:AlternateContent>
  <xr:revisionPtr revIDLastSave="0" documentId="8_{F3BBAE99-1356-4292-9C8F-5B559ABD315E}" xr6:coauthVersionLast="47" xr6:coauthVersionMax="47" xr10:uidLastSave="{00000000-0000-0000-0000-000000000000}"/>
  <bookViews>
    <workbookView xWindow="-120" yWindow="-120" windowWidth="29040" windowHeight="16440" tabRatio="779" xr2:uid="{00000000-000D-0000-FFFF-FFFF00000000}"/>
  </bookViews>
  <sheets>
    <sheet name="Disclaimer" sheetId="7" r:id="rId1"/>
    <sheet name="Pandemic Instructions" sheetId="40" r:id="rId2"/>
    <sheet name="Data Entry Page" sheetId="14" r:id="rId3"/>
    <sheet name="WADA" sheetId="4" r:id="rId4"/>
    <sheet name="Local (04-05) &amp; State (05-06)" sheetId="3" r:id="rId5"/>
    <sheet name="Formula Calculation" sheetId="2" r:id="rId6"/>
    <sheet name="Small School Allocation" sheetId="5" r:id="rId7"/>
    <sheet name="June 2023 Prop C" sheetId="47" state="hidden" r:id="rId8"/>
    <sheet name="June 2023 Classroom Trust" sheetId="46" state="hidden" r:id="rId9"/>
    <sheet name="June 2022-23 BF Payment" sheetId="29" state="hidden" r:id="rId10"/>
    <sheet name="DVM" sheetId="8" state="hidden" r:id="rId11"/>
    <sheet name="June 2023 SS" sheetId="43" state="hidden" r:id="rId12"/>
    <sheet name="Local Effort 2007" sheetId="12" state="hidden" r:id="rId13"/>
    <sheet name="Local Effort 2022" sheetId="45" state="hidden" r:id="rId14"/>
    <sheet name="Local Effort 2023" sheetId="41" state="hidden" r:id="rId15"/>
    <sheet name="Local Effort 2024" sheetId="44" state="hidden" r:id="rId16"/>
    <sheet name="04-05 and 05-06 Revenue" sheetId="10" state="hidden" r:id="rId17"/>
    <sheet name="2006 WADA" sheetId="13" state="hidden" r:id="rId18"/>
    <sheet name="CEP" sheetId="24" state="hidden" r:id="rId19"/>
  </sheets>
  <definedNames>
    <definedName name="_xlnm.Print_Area" localSheetId="2">'Data Entry Page'!$A$2:$J$43</definedName>
    <definedName name="_xlnm.Print_Area" localSheetId="0">Disclaimer!$A$1:$P$26</definedName>
    <definedName name="_xlnm.Print_Area" localSheetId="5">'Formula Calculation'!$B$2:$J$78</definedName>
    <definedName name="_xlnm.Print_Area" localSheetId="4">'Local (04-05) &amp; State (05-06)'!$B$2:$J$33</definedName>
    <definedName name="_xlnm.Print_Area" localSheetId="6">'Small School Allocation'!$C$2:$K$36</definedName>
    <definedName name="_xlnm.Print_Area" localSheetId="3">WADA!$B$1:$L$57</definedName>
    <definedName name="_xlnm.Print_Titles" localSheetId="5">'Formula Calculation'!$2:$4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14" l="1"/>
  <c r="G12" i="2" s="1"/>
  <c r="H12" i="2"/>
  <c r="I12" i="2"/>
  <c r="J12" i="2"/>
  <c r="E10" i="2"/>
  <c r="F10" i="2"/>
  <c r="G10" i="2"/>
  <c r="H10" i="2"/>
  <c r="I10" i="2"/>
  <c r="J10" i="2"/>
  <c r="C29" i="14" l="1"/>
  <c r="C28" i="14"/>
  <c r="E68" i="2"/>
  <c r="F68" i="2"/>
  <c r="G68" i="2"/>
  <c r="H68" i="2"/>
  <c r="I68" i="2"/>
  <c r="J68" i="2"/>
  <c r="D68" i="2"/>
  <c r="F29" i="5"/>
  <c r="G29" i="5"/>
  <c r="H29" i="5"/>
  <c r="I29" i="5"/>
  <c r="J29" i="5"/>
  <c r="K29" i="5"/>
  <c r="E29" i="5"/>
  <c r="F23" i="5"/>
  <c r="G23" i="5"/>
  <c r="H23" i="5"/>
  <c r="I23" i="5"/>
  <c r="J23" i="5"/>
  <c r="K23" i="5"/>
  <c r="E23" i="5"/>
  <c r="E21" i="5"/>
  <c r="F13" i="5"/>
  <c r="G13" i="5"/>
  <c r="H13" i="5"/>
  <c r="I13" i="5"/>
  <c r="J13" i="5"/>
  <c r="K13" i="5"/>
  <c r="E13" i="5"/>
  <c r="E48" i="2"/>
  <c r="E73" i="2" s="1"/>
  <c r="F48" i="2"/>
  <c r="F73" i="2" s="1"/>
  <c r="G48" i="2"/>
  <c r="G73" i="2" s="1"/>
  <c r="H48" i="2"/>
  <c r="H73" i="2" s="1"/>
  <c r="I48" i="2"/>
  <c r="I73" i="2" s="1"/>
  <c r="J48" i="2"/>
  <c r="J73" i="2" s="1"/>
  <c r="D48" i="2"/>
  <c r="D73" i="2" s="1"/>
  <c r="E40" i="2"/>
  <c r="F40" i="2"/>
  <c r="G40" i="2"/>
  <c r="H40" i="2"/>
  <c r="I40" i="2"/>
  <c r="J40" i="2"/>
  <c r="D40" i="2"/>
  <c r="D10" i="2" l="1"/>
  <c r="K36" i="24" l="1"/>
  <c r="L36" i="24" s="1"/>
  <c r="M36" i="24" s="1"/>
  <c r="K305" i="24"/>
  <c r="L305" i="24" s="1"/>
  <c r="M305" i="24" s="1"/>
  <c r="H13" i="24" l="1"/>
  <c r="H14" i="24"/>
  <c r="H15" i="24"/>
  <c r="H16" i="24"/>
  <c r="H17" i="24"/>
  <c r="H18" i="24"/>
  <c r="H19" i="24"/>
  <c r="H20" i="24"/>
  <c r="H21" i="24"/>
  <c r="I21" i="24" s="1"/>
  <c r="J21" i="24" s="1"/>
  <c r="K21" i="24" s="1"/>
  <c r="L21" i="24" s="1"/>
  <c r="M21" i="24" s="1"/>
  <c r="H22" i="24"/>
  <c r="I22" i="24" s="1"/>
  <c r="J22" i="24" s="1"/>
  <c r="K22" i="24" s="1"/>
  <c r="L22" i="24" s="1"/>
  <c r="M22" i="24" s="1"/>
  <c r="H23" i="24"/>
  <c r="I23" i="24" s="1"/>
  <c r="J23" i="24" s="1"/>
  <c r="K23" i="24" s="1"/>
  <c r="L23" i="24" s="1"/>
  <c r="M23" i="24" s="1"/>
  <c r="H24" i="24"/>
  <c r="I24" i="24" s="1"/>
  <c r="J24" i="24" s="1"/>
  <c r="K24" i="24" s="1"/>
  <c r="L24" i="24" s="1"/>
  <c r="M24" i="24" s="1"/>
  <c r="H25" i="24"/>
  <c r="H26" i="24"/>
  <c r="H27" i="24"/>
  <c r="H28" i="24"/>
  <c r="H29" i="24"/>
  <c r="H30" i="24"/>
  <c r="H31" i="24"/>
  <c r="H32" i="24"/>
  <c r="H33" i="24"/>
  <c r="I33" i="24" s="1"/>
  <c r="J33" i="24" s="1"/>
  <c r="K33" i="24" s="1"/>
  <c r="L33" i="24" s="1"/>
  <c r="M33" i="24" s="1"/>
  <c r="H34" i="24"/>
  <c r="I34" i="24" s="1"/>
  <c r="J34" i="24" s="1"/>
  <c r="K34" i="24" s="1"/>
  <c r="L34" i="24" s="1"/>
  <c r="M34" i="24" s="1"/>
  <c r="H35" i="24"/>
  <c r="I35" i="24" s="1"/>
  <c r="J35" i="24" s="1"/>
  <c r="K35" i="24" s="1"/>
  <c r="L35" i="24" s="1"/>
  <c r="M35" i="24" s="1"/>
  <c r="H37" i="24"/>
  <c r="I37" i="24" s="1"/>
  <c r="J37" i="24" s="1"/>
  <c r="K37" i="24" s="1"/>
  <c r="L37" i="24" s="1"/>
  <c r="M37" i="24" s="1"/>
  <c r="H38" i="24"/>
  <c r="H39" i="24"/>
  <c r="H40" i="24"/>
  <c r="H41" i="24"/>
  <c r="H42" i="24"/>
  <c r="H43" i="24"/>
  <c r="H44" i="24"/>
  <c r="H45" i="24"/>
  <c r="H46" i="24"/>
  <c r="I46" i="24" s="1"/>
  <c r="J46" i="24" s="1"/>
  <c r="K46" i="24" s="1"/>
  <c r="L46" i="24" s="1"/>
  <c r="M46" i="24" s="1"/>
  <c r="H47" i="24"/>
  <c r="I47" i="24" s="1"/>
  <c r="J47" i="24" s="1"/>
  <c r="K47" i="24" s="1"/>
  <c r="L47" i="24" s="1"/>
  <c r="M47" i="24" s="1"/>
  <c r="H48" i="24"/>
  <c r="I48" i="24" s="1"/>
  <c r="J48" i="24" s="1"/>
  <c r="K48" i="24" s="1"/>
  <c r="L48" i="24" s="1"/>
  <c r="M48" i="24" s="1"/>
  <c r="H49" i="24"/>
  <c r="I49" i="24" s="1"/>
  <c r="J49" i="24" s="1"/>
  <c r="K49" i="24" s="1"/>
  <c r="L49" i="24" s="1"/>
  <c r="M49" i="24" s="1"/>
  <c r="H50" i="24"/>
  <c r="H51" i="24"/>
  <c r="H52" i="24"/>
  <c r="H53" i="24"/>
  <c r="H54" i="24"/>
  <c r="H55" i="24"/>
  <c r="H56" i="24"/>
  <c r="H57" i="24"/>
  <c r="H58" i="24"/>
  <c r="I58" i="24" s="1"/>
  <c r="J58" i="24" s="1"/>
  <c r="K58" i="24" s="1"/>
  <c r="L58" i="24" s="1"/>
  <c r="M58" i="24" s="1"/>
  <c r="H59" i="24"/>
  <c r="I59" i="24" s="1"/>
  <c r="J59" i="24" s="1"/>
  <c r="K59" i="24" s="1"/>
  <c r="L59" i="24" s="1"/>
  <c r="M59" i="24" s="1"/>
  <c r="H60" i="24"/>
  <c r="I60" i="24" s="1"/>
  <c r="J60" i="24" s="1"/>
  <c r="K60" i="24" s="1"/>
  <c r="L60" i="24" s="1"/>
  <c r="M60" i="24" s="1"/>
  <c r="H61" i="24"/>
  <c r="I61" i="24" s="1"/>
  <c r="J61" i="24" s="1"/>
  <c r="K61" i="24" s="1"/>
  <c r="L61" i="24" s="1"/>
  <c r="M61" i="24" s="1"/>
  <c r="H62" i="24"/>
  <c r="H63" i="24"/>
  <c r="H64" i="24"/>
  <c r="H65" i="24"/>
  <c r="H66" i="24"/>
  <c r="H67" i="24"/>
  <c r="H68" i="24"/>
  <c r="H69" i="24"/>
  <c r="H70" i="24"/>
  <c r="I70" i="24" s="1"/>
  <c r="J70" i="24" s="1"/>
  <c r="K70" i="24" s="1"/>
  <c r="L70" i="24" s="1"/>
  <c r="M70" i="24" s="1"/>
  <c r="H71" i="24"/>
  <c r="I71" i="24" s="1"/>
  <c r="J71" i="24" s="1"/>
  <c r="K71" i="24" s="1"/>
  <c r="L71" i="24" s="1"/>
  <c r="M71" i="24" s="1"/>
  <c r="H72" i="24"/>
  <c r="I72" i="24" s="1"/>
  <c r="J72" i="24" s="1"/>
  <c r="K72" i="24" s="1"/>
  <c r="L72" i="24" s="1"/>
  <c r="M72" i="24" s="1"/>
  <c r="H73" i="24"/>
  <c r="I73" i="24" s="1"/>
  <c r="J73" i="24" s="1"/>
  <c r="K73" i="24" s="1"/>
  <c r="L73" i="24" s="1"/>
  <c r="M73" i="24" s="1"/>
  <c r="H74" i="24"/>
  <c r="H75" i="24"/>
  <c r="H76" i="24"/>
  <c r="H77" i="24"/>
  <c r="H78" i="24"/>
  <c r="H79" i="24"/>
  <c r="H80" i="24"/>
  <c r="H81" i="24"/>
  <c r="H82" i="24"/>
  <c r="H83" i="24"/>
  <c r="I83" i="24" s="1"/>
  <c r="J83" i="24" s="1"/>
  <c r="K83" i="24" s="1"/>
  <c r="L83" i="24" s="1"/>
  <c r="M83" i="24" s="1"/>
  <c r="H84" i="24"/>
  <c r="I84" i="24" s="1"/>
  <c r="J84" i="24" s="1"/>
  <c r="K84" i="24" s="1"/>
  <c r="L84" i="24" s="1"/>
  <c r="M84" i="24" s="1"/>
  <c r="H85" i="24"/>
  <c r="I85" i="24" s="1"/>
  <c r="J85" i="24" s="1"/>
  <c r="K85" i="24" s="1"/>
  <c r="L85" i="24" s="1"/>
  <c r="M85" i="24" s="1"/>
  <c r="H86" i="24"/>
  <c r="H87" i="24"/>
  <c r="H88" i="24"/>
  <c r="H89" i="24"/>
  <c r="H90" i="24"/>
  <c r="H91" i="24"/>
  <c r="H92" i="24"/>
  <c r="H93" i="24"/>
  <c r="H94" i="24"/>
  <c r="H95" i="24"/>
  <c r="I95" i="24" s="1"/>
  <c r="J95" i="24" s="1"/>
  <c r="K95" i="24" s="1"/>
  <c r="L95" i="24" s="1"/>
  <c r="M95" i="24" s="1"/>
  <c r="H96" i="24"/>
  <c r="I96" i="24" s="1"/>
  <c r="J96" i="24" s="1"/>
  <c r="K96" i="24" s="1"/>
  <c r="L96" i="24" s="1"/>
  <c r="M96" i="24" s="1"/>
  <c r="H97" i="24"/>
  <c r="I97" i="24" s="1"/>
  <c r="J97" i="24" s="1"/>
  <c r="K97" i="24" s="1"/>
  <c r="L97" i="24" s="1"/>
  <c r="M97" i="24" s="1"/>
  <c r="H98" i="24"/>
  <c r="H99" i="24"/>
  <c r="H100" i="24"/>
  <c r="H101" i="24"/>
  <c r="H102" i="24"/>
  <c r="H103" i="24"/>
  <c r="H104" i="24"/>
  <c r="H105" i="24"/>
  <c r="H106" i="24"/>
  <c r="I106" i="24" s="1"/>
  <c r="J106" i="24" s="1"/>
  <c r="K106" i="24" s="1"/>
  <c r="L106" i="24" s="1"/>
  <c r="M106" i="24" s="1"/>
  <c r="H107" i="24"/>
  <c r="I107" i="24" s="1"/>
  <c r="J107" i="24" s="1"/>
  <c r="K107" i="24" s="1"/>
  <c r="L107" i="24" s="1"/>
  <c r="M107" i="24" s="1"/>
  <c r="H108" i="24"/>
  <c r="I108" i="24" s="1"/>
  <c r="J108" i="24" s="1"/>
  <c r="K108" i="24" s="1"/>
  <c r="L108" i="24" s="1"/>
  <c r="M108" i="24" s="1"/>
  <c r="H109" i="24"/>
  <c r="I109" i="24" s="1"/>
  <c r="J109" i="24" s="1"/>
  <c r="K109" i="24" s="1"/>
  <c r="L109" i="24" s="1"/>
  <c r="M109" i="24" s="1"/>
  <c r="H110" i="24"/>
  <c r="H111" i="24"/>
  <c r="H112" i="24"/>
  <c r="H113" i="24"/>
  <c r="H114" i="24"/>
  <c r="H115" i="24"/>
  <c r="H116" i="24"/>
  <c r="H117" i="24"/>
  <c r="H118" i="24"/>
  <c r="I118" i="24" s="1"/>
  <c r="J118" i="24" s="1"/>
  <c r="K118" i="24" s="1"/>
  <c r="L118" i="24" s="1"/>
  <c r="M118" i="24" s="1"/>
  <c r="H119" i="24"/>
  <c r="I119" i="24" s="1"/>
  <c r="J119" i="24" s="1"/>
  <c r="K119" i="24" s="1"/>
  <c r="L119" i="24" s="1"/>
  <c r="M119" i="24" s="1"/>
  <c r="H120" i="24"/>
  <c r="I120" i="24" s="1"/>
  <c r="J120" i="24" s="1"/>
  <c r="K120" i="24" s="1"/>
  <c r="L120" i="24" s="1"/>
  <c r="M120" i="24" s="1"/>
  <c r="H121" i="24"/>
  <c r="I121" i="24" s="1"/>
  <c r="J121" i="24" s="1"/>
  <c r="K121" i="24" s="1"/>
  <c r="L121" i="24" s="1"/>
  <c r="M121" i="24" s="1"/>
  <c r="H122" i="24"/>
  <c r="H123" i="24"/>
  <c r="H124" i="24"/>
  <c r="H125" i="24"/>
  <c r="H126" i="24"/>
  <c r="H127" i="24"/>
  <c r="H128" i="24"/>
  <c r="H129" i="24"/>
  <c r="H130" i="24"/>
  <c r="I130" i="24" s="1"/>
  <c r="J130" i="24" s="1"/>
  <c r="K130" i="24" s="1"/>
  <c r="L130" i="24" s="1"/>
  <c r="M130" i="24" s="1"/>
  <c r="H131" i="24"/>
  <c r="I131" i="24" s="1"/>
  <c r="J131" i="24" s="1"/>
  <c r="K131" i="24" s="1"/>
  <c r="L131" i="24" s="1"/>
  <c r="M131" i="24" s="1"/>
  <c r="H132" i="24"/>
  <c r="I132" i="24" s="1"/>
  <c r="J132" i="24" s="1"/>
  <c r="K132" i="24" s="1"/>
  <c r="L132" i="24" s="1"/>
  <c r="M132" i="24" s="1"/>
  <c r="H133" i="24"/>
  <c r="I133" i="24" s="1"/>
  <c r="J133" i="24" s="1"/>
  <c r="K133" i="24" s="1"/>
  <c r="L133" i="24" s="1"/>
  <c r="M133" i="24" s="1"/>
  <c r="H134" i="24"/>
  <c r="H135" i="24"/>
  <c r="H136" i="24"/>
  <c r="H137" i="24"/>
  <c r="H138" i="24"/>
  <c r="H139" i="24"/>
  <c r="H140" i="24"/>
  <c r="H141" i="24"/>
  <c r="H142" i="24"/>
  <c r="I142" i="24" s="1"/>
  <c r="J142" i="24" s="1"/>
  <c r="K142" i="24" s="1"/>
  <c r="L142" i="24" s="1"/>
  <c r="M142" i="24" s="1"/>
  <c r="H143" i="24"/>
  <c r="I143" i="24" s="1"/>
  <c r="J143" i="24" s="1"/>
  <c r="K143" i="24" s="1"/>
  <c r="L143" i="24" s="1"/>
  <c r="M143" i="24" s="1"/>
  <c r="H144" i="24"/>
  <c r="I144" i="24" s="1"/>
  <c r="J144" i="24" s="1"/>
  <c r="K144" i="24" s="1"/>
  <c r="L144" i="24" s="1"/>
  <c r="M144" i="24" s="1"/>
  <c r="H145" i="24"/>
  <c r="I145" i="24" s="1"/>
  <c r="J145" i="24" s="1"/>
  <c r="K145" i="24" s="1"/>
  <c r="L145" i="24" s="1"/>
  <c r="M145" i="24" s="1"/>
  <c r="H146" i="24"/>
  <c r="H147" i="24"/>
  <c r="H148" i="24"/>
  <c r="H149" i="24"/>
  <c r="H150" i="24"/>
  <c r="H151" i="24"/>
  <c r="H152" i="24"/>
  <c r="H153" i="24"/>
  <c r="H154" i="24"/>
  <c r="I154" i="24" s="1"/>
  <c r="J154" i="24" s="1"/>
  <c r="K154" i="24" s="1"/>
  <c r="L154" i="24" s="1"/>
  <c r="M154" i="24" s="1"/>
  <c r="H155" i="24"/>
  <c r="I155" i="24" s="1"/>
  <c r="J155" i="24" s="1"/>
  <c r="K155" i="24" s="1"/>
  <c r="L155" i="24" s="1"/>
  <c r="M155" i="24" s="1"/>
  <c r="H156" i="24"/>
  <c r="I156" i="24" s="1"/>
  <c r="J156" i="24" s="1"/>
  <c r="K156" i="24" s="1"/>
  <c r="L156" i="24" s="1"/>
  <c r="M156" i="24" s="1"/>
  <c r="H157" i="24"/>
  <c r="I157" i="24" s="1"/>
  <c r="J157" i="24" s="1"/>
  <c r="K157" i="24" s="1"/>
  <c r="L157" i="24" s="1"/>
  <c r="M157" i="24" s="1"/>
  <c r="H158" i="24"/>
  <c r="H159" i="24"/>
  <c r="H160" i="24"/>
  <c r="H161" i="24"/>
  <c r="H162" i="24"/>
  <c r="H163" i="24"/>
  <c r="H164" i="24"/>
  <c r="H165" i="24"/>
  <c r="H166" i="24"/>
  <c r="I166" i="24" s="1"/>
  <c r="J166" i="24" s="1"/>
  <c r="K166" i="24" s="1"/>
  <c r="L166" i="24" s="1"/>
  <c r="M166" i="24" s="1"/>
  <c r="H167" i="24"/>
  <c r="I167" i="24" s="1"/>
  <c r="J167" i="24" s="1"/>
  <c r="K167" i="24" s="1"/>
  <c r="L167" i="24" s="1"/>
  <c r="M167" i="24" s="1"/>
  <c r="H168" i="24"/>
  <c r="I168" i="24" s="1"/>
  <c r="J168" i="24" s="1"/>
  <c r="K168" i="24" s="1"/>
  <c r="L168" i="24" s="1"/>
  <c r="M168" i="24" s="1"/>
  <c r="H169" i="24"/>
  <c r="I169" i="24" s="1"/>
  <c r="J169" i="24" s="1"/>
  <c r="K169" i="24" s="1"/>
  <c r="L169" i="24" s="1"/>
  <c r="M169" i="24" s="1"/>
  <c r="H170" i="24"/>
  <c r="H171" i="24"/>
  <c r="H172" i="24"/>
  <c r="H173" i="24"/>
  <c r="H174" i="24"/>
  <c r="H175" i="24"/>
  <c r="H176" i="24"/>
  <c r="H177" i="24"/>
  <c r="H178" i="24"/>
  <c r="I178" i="24" s="1"/>
  <c r="J178" i="24" s="1"/>
  <c r="K178" i="24" s="1"/>
  <c r="L178" i="24" s="1"/>
  <c r="M178" i="24" s="1"/>
  <c r="H179" i="24"/>
  <c r="I179" i="24" s="1"/>
  <c r="J179" i="24" s="1"/>
  <c r="K179" i="24" s="1"/>
  <c r="L179" i="24" s="1"/>
  <c r="M179" i="24" s="1"/>
  <c r="H180" i="24"/>
  <c r="I180" i="24" s="1"/>
  <c r="J180" i="24" s="1"/>
  <c r="K180" i="24" s="1"/>
  <c r="L180" i="24" s="1"/>
  <c r="M180" i="24" s="1"/>
  <c r="H181" i="24"/>
  <c r="I181" i="24" s="1"/>
  <c r="J181" i="24" s="1"/>
  <c r="K181" i="24" s="1"/>
  <c r="L181" i="24" s="1"/>
  <c r="M181" i="24" s="1"/>
  <c r="H182" i="24"/>
  <c r="H183" i="24"/>
  <c r="H184" i="24"/>
  <c r="H185" i="24"/>
  <c r="H186" i="24"/>
  <c r="H187" i="24"/>
  <c r="H188" i="24"/>
  <c r="H189" i="24"/>
  <c r="H190" i="24"/>
  <c r="I190" i="24" s="1"/>
  <c r="J190" i="24" s="1"/>
  <c r="K190" i="24" s="1"/>
  <c r="L190" i="24" s="1"/>
  <c r="M190" i="24" s="1"/>
  <c r="H191" i="24"/>
  <c r="I191" i="24" s="1"/>
  <c r="J191" i="24" s="1"/>
  <c r="K191" i="24" s="1"/>
  <c r="L191" i="24" s="1"/>
  <c r="M191" i="24" s="1"/>
  <c r="H192" i="24"/>
  <c r="I192" i="24" s="1"/>
  <c r="J192" i="24" s="1"/>
  <c r="K192" i="24" s="1"/>
  <c r="L192" i="24" s="1"/>
  <c r="M192" i="24" s="1"/>
  <c r="H193" i="24"/>
  <c r="I193" i="24" s="1"/>
  <c r="J193" i="24" s="1"/>
  <c r="K193" i="24" s="1"/>
  <c r="L193" i="24" s="1"/>
  <c r="M193" i="24" s="1"/>
  <c r="H194" i="24"/>
  <c r="H195" i="24"/>
  <c r="H196" i="24"/>
  <c r="H197" i="24"/>
  <c r="H198" i="24"/>
  <c r="H199" i="24"/>
  <c r="H200" i="24"/>
  <c r="H201" i="24"/>
  <c r="H202" i="24"/>
  <c r="I202" i="24" s="1"/>
  <c r="J202" i="24" s="1"/>
  <c r="K202" i="24" s="1"/>
  <c r="L202" i="24" s="1"/>
  <c r="M202" i="24" s="1"/>
  <c r="H203" i="24"/>
  <c r="I203" i="24" s="1"/>
  <c r="J203" i="24" s="1"/>
  <c r="K203" i="24" s="1"/>
  <c r="L203" i="24" s="1"/>
  <c r="M203" i="24" s="1"/>
  <c r="H204" i="24"/>
  <c r="I204" i="24" s="1"/>
  <c r="J204" i="24" s="1"/>
  <c r="K204" i="24" s="1"/>
  <c r="L204" i="24" s="1"/>
  <c r="M204" i="24" s="1"/>
  <c r="H205" i="24"/>
  <c r="I205" i="24" s="1"/>
  <c r="J205" i="24" s="1"/>
  <c r="K205" i="24" s="1"/>
  <c r="L205" i="24" s="1"/>
  <c r="M205" i="24" s="1"/>
  <c r="H206" i="24"/>
  <c r="H207" i="24"/>
  <c r="H208" i="24"/>
  <c r="H209" i="24"/>
  <c r="H210" i="24"/>
  <c r="H211" i="24"/>
  <c r="H212" i="24"/>
  <c r="H213" i="24"/>
  <c r="H214" i="24"/>
  <c r="I214" i="24" s="1"/>
  <c r="J214" i="24" s="1"/>
  <c r="K214" i="24" s="1"/>
  <c r="L214" i="24" s="1"/>
  <c r="M214" i="24" s="1"/>
  <c r="H215" i="24"/>
  <c r="I215" i="24" s="1"/>
  <c r="J215" i="24" s="1"/>
  <c r="K215" i="24" s="1"/>
  <c r="L215" i="24" s="1"/>
  <c r="M215" i="24" s="1"/>
  <c r="H216" i="24"/>
  <c r="I216" i="24" s="1"/>
  <c r="J216" i="24" s="1"/>
  <c r="K216" i="24" s="1"/>
  <c r="L216" i="24" s="1"/>
  <c r="M216" i="24" s="1"/>
  <c r="H217" i="24"/>
  <c r="I217" i="24" s="1"/>
  <c r="J217" i="24" s="1"/>
  <c r="K217" i="24" s="1"/>
  <c r="L217" i="24" s="1"/>
  <c r="M217" i="24" s="1"/>
  <c r="H218" i="24"/>
  <c r="H219" i="24"/>
  <c r="H220" i="24"/>
  <c r="H221" i="24"/>
  <c r="H222" i="24"/>
  <c r="H223" i="24"/>
  <c r="H224" i="24"/>
  <c r="H225" i="24"/>
  <c r="H226" i="24"/>
  <c r="I226" i="24" s="1"/>
  <c r="J226" i="24" s="1"/>
  <c r="K226" i="24" s="1"/>
  <c r="L226" i="24" s="1"/>
  <c r="M226" i="24" s="1"/>
  <c r="H227" i="24"/>
  <c r="I227" i="24" s="1"/>
  <c r="J227" i="24" s="1"/>
  <c r="K227" i="24" s="1"/>
  <c r="L227" i="24" s="1"/>
  <c r="M227" i="24" s="1"/>
  <c r="H228" i="24"/>
  <c r="I228" i="24" s="1"/>
  <c r="J228" i="24" s="1"/>
  <c r="K228" i="24" s="1"/>
  <c r="L228" i="24" s="1"/>
  <c r="M228" i="24" s="1"/>
  <c r="H229" i="24"/>
  <c r="I229" i="24" s="1"/>
  <c r="J229" i="24" s="1"/>
  <c r="K229" i="24" s="1"/>
  <c r="L229" i="24" s="1"/>
  <c r="M229" i="24" s="1"/>
  <c r="H230" i="24"/>
  <c r="H231" i="24"/>
  <c r="H232" i="24"/>
  <c r="H233" i="24"/>
  <c r="H234" i="24"/>
  <c r="H235" i="24"/>
  <c r="H236" i="24"/>
  <c r="H237" i="24"/>
  <c r="I237" i="24" s="1"/>
  <c r="J237" i="24" s="1"/>
  <c r="K237" i="24" s="1"/>
  <c r="L237" i="24" s="1"/>
  <c r="M237" i="24" s="1"/>
  <c r="H238" i="24"/>
  <c r="I238" i="24" s="1"/>
  <c r="J238" i="24" s="1"/>
  <c r="K238" i="24" s="1"/>
  <c r="L238" i="24" s="1"/>
  <c r="M238" i="24" s="1"/>
  <c r="H239" i="24"/>
  <c r="I239" i="24" s="1"/>
  <c r="J239" i="24" s="1"/>
  <c r="K239" i="24" s="1"/>
  <c r="L239" i="24" s="1"/>
  <c r="M239" i="24" s="1"/>
  <c r="H240" i="24"/>
  <c r="I240" i="24" s="1"/>
  <c r="J240" i="24" s="1"/>
  <c r="K240" i="24" s="1"/>
  <c r="L240" i="24" s="1"/>
  <c r="M240" i="24" s="1"/>
  <c r="H241" i="24"/>
  <c r="I241" i="24" s="1"/>
  <c r="J241" i="24" s="1"/>
  <c r="K241" i="24" s="1"/>
  <c r="L241" i="24" s="1"/>
  <c r="M241" i="24" s="1"/>
  <c r="H242" i="24"/>
  <c r="H243" i="24"/>
  <c r="H244" i="24"/>
  <c r="H245" i="24"/>
  <c r="H246" i="24"/>
  <c r="H247" i="24"/>
  <c r="H248" i="24"/>
  <c r="H249" i="24"/>
  <c r="I249" i="24" s="1"/>
  <c r="J249" i="24" s="1"/>
  <c r="K249" i="24" s="1"/>
  <c r="L249" i="24" s="1"/>
  <c r="M249" i="24" s="1"/>
  <c r="H250" i="24"/>
  <c r="I250" i="24" s="1"/>
  <c r="J250" i="24" s="1"/>
  <c r="K250" i="24" s="1"/>
  <c r="L250" i="24" s="1"/>
  <c r="M250" i="24" s="1"/>
  <c r="H251" i="24"/>
  <c r="I251" i="24" s="1"/>
  <c r="J251" i="24" s="1"/>
  <c r="K251" i="24" s="1"/>
  <c r="L251" i="24" s="1"/>
  <c r="M251" i="24" s="1"/>
  <c r="H252" i="24"/>
  <c r="I252" i="24" s="1"/>
  <c r="J252" i="24" s="1"/>
  <c r="K252" i="24" s="1"/>
  <c r="L252" i="24" s="1"/>
  <c r="M252" i="24" s="1"/>
  <c r="H253" i="24"/>
  <c r="I253" i="24" s="1"/>
  <c r="J253" i="24" s="1"/>
  <c r="K253" i="24" s="1"/>
  <c r="L253" i="24" s="1"/>
  <c r="M253" i="24" s="1"/>
  <c r="H254" i="24"/>
  <c r="H255" i="24"/>
  <c r="H256" i="24"/>
  <c r="H257" i="24"/>
  <c r="H258" i="24"/>
  <c r="H259" i="24"/>
  <c r="H260" i="24"/>
  <c r="H261" i="24"/>
  <c r="I261" i="24" s="1"/>
  <c r="J261" i="24" s="1"/>
  <c r="K261" i="24" s="1"/>
  <c r="L261" i="24" s="1"/>
  <c r="M261" i="24" s="1"/>
  <c r="H262" i="24"/>
  <c r="I262" i="24" s="1"/>
  <c r="J262" i="24" s="1"/>
  <c r="K262" i="24" s="1"/>
  <c r="L262" i="24" s="1"/>
  <c r="M262" i="24" s="1"/>
  <c r="H263" i="24"/>
  <c r="I263" i="24" s="1"/>
  <c r="J263" i="24" s="1"/>
  <c r="K263" i="24" s="1"/>
  <c r="L263" i="24" s="1"/>
  <c r="M263" i="24" s="1"/>
  <c r="H264" i="24"/>
  <c r="I264" i="24" s="1"/>
  <c r="J264" i="24" s="1"/>
  <c r="K264" i="24" s="1"/>
  <c r="L264" i="24" s="1"/>
  <c r="M264" i="24" s="1"/>
  <c r="H265" i="24"/>
  <c r="I265" i="24" s="1"/>
  <c r="J265" i="24" s="1"/>
  <c r="K265" i="24" s="1"/>
  <c r="L265" i="24" s="1"/>
  <c r="M265" i="24" s="1"/>
  <c r="H266" i="24"/>
  <c r="H267" i="24"/>
  <c r="H268" i="24"/>
  <c r="H269" i="24"/>
  <c r="H270" i="24"/>
  <c r="H271" i="24"/>
  <c r="H272" i="24"/>
  <c r="H273" i="24"/>
  <c r="I273" i="24" s="1"/>
  <c r="J273" i="24" s="1"/>
  <c r="K273" i="24" s="1"/>
  <c r="L273" i="24" s="1"/>
  <c r="M273" i="24" s="1"/>
  <c r="H274" i="24"/>
  <c r="I274" i="24" s="1"/>
  <c r="J274" i="24" s="1"/>
  <c r="K274" i="24" s="1"/>
  <c r="L274" i="24" s="1"/>
  <c r="M274" i="24" s="1"/>
  <c r="H275" i="24"/>
  <c r="I275" i="24" s="1"/>
  <c r="J275" i="24" s="1"/>
  <c r="K275" i="24" s="1"/>
  <c r="L275" i="24" s="1"/>
  <c r="M275" i="24" s="1"/>
  <c r="H276" i="24"/>
  <c r="I276" i="24" s="1"/>
  <c r="J276" i="24" s="1"/>
  <c r="K276" i="24" s="1"/>
  <c r="L276" i="24" s="1"/>
  <c r="M276" i="24" s="1"/>
  <c r="H277" i="24"/>
  <c r="I277" i="24" s="1"/>
  <c r="J277" i="24" s="1"/>
  <c r="K277" i="24" s="1"/>
  <c r="L277" i="24" s="1"/>
  <c r="M277" i="24" s="1"/>
  <c r="H278" i="24"/>
  <c r="H279" i="24"/>
  <c r="H280" i="24"/>
  <c r="H281" i="24"/>
  <c r="H282" i="24"/>
  <c r="H283" i="24"/>
  <c r="H284" i="24"/>
  <c r="H285" i="24"/>
  <c r="I285" i="24" s="1"/>
  <c r="J285" i="24" s="1"/>
  <c r="K285" i="24" s="1"/>
  <c r="L285" i="24" s="1"/>
  <c r="M285" i="24" s="1"/>
  <c r="H286" i="24"/>
  <c r="I286" i="24" s="1"/>
  <c r="J286" i="24" s="1"/>
  <c r="K286" i="24" s="1"/>
  <c r="L286" i="24" s="1"/>
  <c r="M286" i="24" s="1"/>
  <c r="H287" i="24"/>
  <c r="I287" i="24" s="1"/>
  <c r="J287" i="24" s="1"/>
  <c r="K287" i="24" s="1"/>
  <c r="L287" i="24" s="1"/>
  <c r="M287" i="24" s="1"/>
  <c r="H288" i="24"/>
  <c r="I288" i="24" s="1"/>
  <c r="J288" i="24" s="1"/>
  <c r="K288" i="24" s="1"/>
  <c r="L288" i="24" s="1"/>
  <c r="M288" i="24" s="1"/>
  <c r="H289" i="24"/>
  <c r="I289" i="24" s="1"/>
  <c r="J289" i="24" s="1"/>
  <c r="K289" i="24" s="1"/>
  <c r="L289" i="24" s="1"/>
  <c r="M289" i="24" s="1"/>
  <c r="H290" i="24"/>
  <c r="H291" i="24"/>
  <c r="H292" i="24"/>
  <c r="H293" i="24"/>
  <c r="H294" i="24"/>
  <c r="H295" i="24"/>
  <c r="H296" i="24"/>
  <c r="H297" i="24"/>
  <c r="I297" i="24" s="1"/>
  <c r="J297" i="24" s="1"/>
  <c r="K297" i="24" s="1"/>
  <c r="L297" i="24" s="1"/>
  <c r="M297" i="24" s="1"/>
  <c r="H298" i="24"/>
  <c r="I298" i="24" s="1"/>
  <c r="J298" i="24" s="1"/>
  <c r="K298" i="24" s="1"/>
  <c r="L298" i="24" s="1"/>
  <c r="M298" i="24" s="1"/>
  <c r="H299" i="24"/>
  <c r="I299" i="24" s="1"/>
  <c r="J299" i="24" s="1"/>
  <c r="K299" i="24" s="1"/>
  <c r="L299" i="24" s="1"/>
  <c r="M299" i="24" s="1"/>
  <c r="H300" i="24"/>
  <c r="I300" i="24" s="1"/>
  <c r="J300" i="24" s="1"/>
  <c r="K300" i="24" s="1"/>
  <c r="L300" i="24" s="1"/>
  <c r="M300" i="24" s="1"/>
  <c r="H301" i="24"/>
  <c r="I301" i="24" s="1"/>
  <c r="J301" i="24" s="1"/>
  <c r="K301" i="24" s="1"/>
  <c r="L301" i="24" s="1"/>
  <c r="M301" i="24" s="1"/>
  <c r="H302" i="24"/>
  <c r="H303" i="24"/>
  <c r="H304" i="24"/>
  <c r="H306" i="24"/>
  <c r="H307" i="24"/>
  <c r="H308" i="24"/>
  <c r="H309" i="24"/>
  <c r="I309" i="24" s="1"/>
  <c r="J309" i="24" s="1"/>
  <c r="K309" i="24" s="1"/>
  <c r="L309" i="24" s="1"/>
  <c r="M309" i="24" s="1"/>
  <c r="H310" i="24"/>
  <c r="I310" i="24" s="1"/>
  <c r="J310" i="24" s="1"/>
  <c r="K310" i="24" s="1"/>
  <c r="L310" i="24" s="1"/>
  <c r="M310" i="24" s="1"/>
  <c r="H311" i="24"/>
  <c r="I311" i="24" s="1"/>
  <c r="J311" i="24" s="1"/>
  <c r="K311" i="24" s="1"/>
  <c r="L311" i="24" s="1"/>
  <c r="M311" i="24" s="1"/>
  <c r="H312" i="24"/>
  <c r="I312" i="24" s="1"/>
  <c r="J312" i="24" s="1"/>
  <c r="K312" i="24" s="1"/>
  <c r="L312" i="24" s="1"/>
  <c r="M312" i="24" s="1"/>
  <c r="H313" i="24"/>
  <c r="I313" i="24" s="1"/>
  <c r="J313" i="24" s="1"/>
  <c r="K313" i="24" s="1"/>
  <c r="L313" i="24" s="1"/>
  <c r="M313" i="24" s="1"/>
  <c r="H314" i="24"/>
  <c r="I314" i="24" s="1"/>
  <c r="J314" i="24" s="1"/>
  <c r="K314" i="24" s="1"/>
  <c r="L314" i="24" s="1"/>
  <c r="M314" i="24" s="1"/>
  <c r="H315" i="24"/>
  <c r="H316" i="24"/>
  <c r="H317" i="24"/>
  <c r="H318" i="24"/>
  <c r="H319" i="24"/>
  <c r="H320" i="24"/>
  <c r="H321" i="24"/>
  <c r="I321" i="24" s="1"/>
  <c r="J321" i="24" s="1"/>
  <c r="K321" i="24" s="1"/>
  <c r="L321" i="24" s="1"/>
  <c r="M321" i="24" s="1"/>
  <c r="H322" i="24"/>
  <c r="I322" i="24" s="1"/>
  <c r="J322" i="24" s="1"/>
  <c r="K322" i="24" s="1"/>
  <c r="L322" i="24" s="1"/>
  <c r="M322" i="24" s="1"/>
  <c r="H323" i="24"/>
  <c r="I323" i="24" s="1"/>
  <c r="J323" i="24" s="1"/>
  <c r="K323" i="24" s="1"/>
  <c r="L323" i="24" s="1"/>
  <c r="M323" i="24" s="1"/>
  <c r="H324" i="24"/>
  <c r="H325" i="24"/>
  <c r="I325" i="24" s="1"/>
  <c r="J325" i="24" s="1"/>
  <c r="K325" i="24" s="1"/>
  <c r="L325" i="24" s="1"/>
  <c r="M325" i="24" s="1"/>
  <c r="H326" i="24"/>
  <c r="I326" i="24" s="1"/>
  <c r="J326" i="24" s="1"/>
  <c r="K326" i="24" s="1"/>
  <c r="L326" i="24" s="1"/>
  <c r="M326" i="24" s="1"/>
  <c r="H327" i="24"/>
  <c r="H328" i="24"/>
  <c r="H329" i="24"/>
  <c r="H330" i="24"/>
  <c r="H331" i="24"/>
  <c r="H332" i="24"/>
  <c r="H333" i="24"/>
  <c r="I333" i="24" s="1"/>
  <c r="J333" i="24" s="1"/>
  <c r="K333" i="24" s="1"/>
  <c r="L333" i="24" s="1"/>
  <c r="M333" i="24" s="1"/>
  <c r="H334" i="24"/>
  <c r="I334" i="24" s="1"/>
  <c r="J334" i="24" s="1"/>
  <c r="K334" i="24" s="1"/>
  <c r="L334" i="24" s="1"/>
  <c r="M334" i="24" s="1"/>
  <c r="H335" i="24"/>
  <c r="I335" i="24" s="1"/>
  <c r="J335" i="24" s="1"/>
  <c r="K335" i="24" s="1"/>
  <c r="L335" i="24" s="1"/>
  <c r="M335" i="24" s="1"/>
  <c r="H336" i="24"/>
  <c r="I336" i="24" s="1"/>
  <c r="J336" i="24" s="1"/>
  <c r="K336" i="24" s="1"/>
  <c r="L336" i="24" s="1"/>
  <c r="M336" i="24" s="1"/>
  <c r="H337" i="24"/>
  <c r="I337" i="24" s="1"/>
  <c r="J337" i="24" s="1"/>
  <c r="K337" i="24" s="1"/>
  <c r="L337" i="24" s="1"/>
  <c r="M337" i="24" s="1"/>
  <c r="H338" i="24"/>
  <c r="I338" i="24" s="1"/>
  <c r="J338" i="24" s="1"/>
  <c r="K338" i="24" s="1"/>
  <c r="L338" i="24" s="1"/>
  <c r="M338" i="24" s="1"/>
  <c r="H339" i="24"/>
  <c r="H340" i="24"/>
  <c r="H341" i="24"/>
  <c r="H342" i="24"/>
  <c r="H343" i="24"/>
  <c r="H344" i="24"/>
  <c r="H345" i="24"/>
  <c r="I345" i="24" s="1"/>
  <c r="J345" i="24" s="1"/>
  <c r="K345" i="24" s="1"/>
  <c r="L345" i="24" s="1"/>
  <c r="M345" i="24" s="1"/>
  <c r="H346" i="24"/>
  <c r="I346" i="24" s="1"/>
  <c r="J346" i="24" s="1"/>
  <c r="K346" i="24" s="1"/>
  <c r="L346" i="24" s="1"/>
  <c r="M346" i="24" s="1"/>
  <c r="H347" i="24"/>
  <c r="I347" i="24" s="1"/>
  <c r="J347" i="24" s="1"/>
  <c r="K347" i="24" s="1"/>
  <c r="L347" i="24" s="1"/>
  <c r="M347" i="24" s="1"/>
  <c r="H348" i="24"/>
  <c r="I348" i="24" s="1"/>
  <c r="J348" i="24" s="1"/>
  <c r="K348" i="24" s="1"/>
  <c r="L348" i="24" s="1"/>
  <c r="M348" i="24" s="1"/>
  <c r="H349" i="24"/>
  <c r="I349" i="24" s="1"/>
  <c r="J349" i="24" s="1"/>
  <c r="K349" i="24" s="1"/>
  <c r="L349" i="24" s="1"/>
  <c r="M349" i="24" s="1"/>
  <c r="H350" i="24"/>
  <c r="I350" i="24" s="1"/>
  <c r="J350" i="24" s="1"/>
  <c r="K350" i="24" s="1"/>
  <c r="L350" i="24" s="1"/>
  <c r="M350" i="24" s="1"/>
  <c r="H351" i="24"/>
  <c r="H352" i="24"/>
  <c r="H353" i="24"/>
  <c r="H354" i="24"/>
  <c r="H355" i="24"/>
  <c r="H356" i="24"/>
  <c r="H357" i="24"/>
  <c r="I357" i="24" s="1"/>
  <c r="J357" i="24" s="1"/>
  <c r="K357" i="24" s="1"/>
  <c r="L357" i="24" s="1"/>
  <c r="M357" i="24" s="1"/>
  <c r="H358" i="24"/>
  <c r="I358" i="24" s="1"/>
  <c r="J358" i="24" s="1"/>
  <c r="K358" i="24" s="1"/>
  <c r="L358" i="24" s="1"/>
  <c r="M358" i="24" s="1"/>
  <c r="H359" i="24"/>
  <c r="I359" i="24" s="1"/>
  <c r="J359" i="24" s="1"/>
  <c r="K359" i="24" s="1"/>
  <c r="L359" i="24" s="1"/>
  <c r="M359" i="24" s="1"/>
  <c r="H360" i="24"/>
  <c r="I360" i="24" s="1"/>
  <c r="J360" i="24" s="1"/>
  <c r="K360" i="24" s="1"/>
  <c r="L360" i="24" s="1"/>
  <c r="M360" i="24" s="1"/>
  <c r="H361" i="24"/>
  <c r="I361" i="24" s="1"/>
  <c r="J361" i="24" s="1"/>
  <c r="K361" i="24" s="1"/>
  <c r="L361" i="24" s="1"/>
  <c r="M361" i="24" s="1"/>
  <c r="H362" i="24"/>
  <c r="I362" i="24" s="1"/>
  <c r="J362" i="24" s="1"/>
  <c r="K362" i="24" s="1"/>
  <c r="L362" i="24" s="1"/>
  <c r="M362" i="24" s="1"/>
  <c r="H363" i="24"/>
  <c r="H364" i="24"/>
  <c r="H365" i="24"/>
  <c r="H366" i="24"/>
  <c r="H367" i="24"/>
  <c r="H368" i="24"/>
  <c r="H369" i="24"/>
  <c r="I369" i="24" s="1"/>
  <c r="J369" i="24" s="1"/>
  <c r="K369" i="24" s="1"/>
  <c r="L369" i="24" s="1"/>
  <c r="M369" i="24" s="1"/>
  <c r="H370" i="24"/>
  <c r="I370" i="24" s="1"/>
  <c r="J370" i="24" s="1"/>
  <c r="K370" i="24" s="1"/>
  <c r="L370" i="24" s="1"/>
  <c r="M370" i="24" s="1"/>
  <c r="H371" i="24"/>
  <c r="I371" i="24" s="1"/>
  <c r="J371" i="24" s="1"/>
  <c r="K371" i="24" s="1"/>
  <c r="L371" i="24" s="1"/>
  <c r="M371" i="24" s="1"/>
  <c r="H372" i="24"/>
  <c r="I372" i="24" s="1"/>
  <c r="J372" i="24" s="1"/>
  <c r="K372" i="24" s="1"/>
  <c r="L372" i="24" s="1"/>
  <c r="M372" i="24" s="1"/>
  <c r="H373" i="24"/>
  <c r="I373" i="24" s="1"/>
  <c r="J373" i="24" s="1"/>
  <c r="K373" i="24" s="1"/>
  <c r="L373" i="24" s="1"/>
  <c r="M373" i="24" s="1"/>
  <c r="H374" i="24"/>
  <c r="I374" i="24" s="1"/>
  <c r="J374" i="24" s="1"/>
  <c r="K374" i="24" s="1"/>
  <c r="L374" i="24" s="1"/>
  <c r="M374" i="24" s="1"/>
  <c r="H375" i="24"/>
  <c r="H376" i="24"/>
  <c r="H377" i="24"/>
  <c r="H378" i="24"/>
  <c r="H379" i="24"/>
  <c r="H380" i="24"/>
  <c r="H381" i="24"/>
  <c r="I381" i="24" s="1"/>
  <c r="J381" i="24" s="1"/>
  <c r="K381" i="24" s="1"/>
  <c r="L381" i="24" s="1"/>
  <c r="M381" i="24" s="1"/>
  <c r="H382" i="24"/>
  <c r="I382" i="24" s="1"/>
  <c r="J382" i="24" s="1"/>
  <c r="K382" i="24" s="1"/>
  <c r="L382" i="24" s="1"/>
  <c r="M382" i="24" s="1"/>
  <c r="H383" i="24"/>
  <c r="I383" i="24" s="1"/>
  <c r="J383" i="24" s="1"/>
  <c r="K383" i="24" s="1"/>
  <c r="L383" i="24" s="1"/>
  <c r="M383" i="24" s="1"/>
  <c r="H384" i="24"/>
  <c r="I384" i="24" s="1"/>
  <c r="J384" i="24" s="1"/>
  <c r="K384" i="24" s="1"/>
  <c r="L384" i="24" s="1"/>
  <c r="M384" i="24" s="1"/>
  <c r="H385" i="24"/>
  <c r="I385" i="24" s="1"/>
  <c r="J385" i="24" s="1"/>
  <c r="K385" i="24" s="1"/>
  <c r="L385" i="24" s="1"/>
  <c r="M385" i="24" s="1"/>
  <c r="H386" i="24"/>
  <c r="I386" i="24" s="1"/>
  <c r="J386" i="24" s="1"/>
  <c r="K386" i="24" s="1"/>
  <c r="L386" i="24" s="1"/>
  <c r="M386" i="24" s="1"/>
  <c r="H387" i="24"/>
  <c r="H388" i="24"/>
  <c r="H389" i="24"/>
  <c r="H390" i="24"/>
  <c r="H391" i="24"/>
  <c r="H392" i="24"/>
  <c r="H393" i="24"/>
  <c r="I393" i="24" s="1"/>
  <c r="J393" i="24" s="1"/>
  <c r="K393" i="24" s="1"/>
  <c r="L393" i="24" s="1"/>
  <c r="M393" i="24" s="1"/>
  <c r="H394" i="24"/>
  <c r="I394" i="24" s="1"/>
  <c r="J394" i="24" s="1"/>
  <c r="K394" i="24" s="1"/>
  <c r="L394" i="24" s="1"/>
  <c r="M394" i="24" s="1"/>
  <c r="H395" i="24"/>
  <c r="I395" i="24" s="1"/>
  <c r="J395" i="24" s="1"/>
  <c r="K395" i="24" s="1"/>
  <c r="L395" i="24" s="1"/>
  <c r="M395" i="24" s="1"/>
  <c r="H396" i="24"/>
  <c r="I396" i="24" s="1"/>
  <c r="J396" i="24" s="1"/>
  <c r="K396" i="24" s="1"/>
  <c r="L396" i="24" s="1"/>
  <c r="M396" i="24" s="1"/>
  <c r="H397" i="24"/>
  <c r="I397" i="24" s="1"/>
  <c r="J397" i="24" s="1"/>
  <c r="K397" i="24" s="1"/>
  <c r="L397" i="24" s="1"/>
  <c r="M397" i="24" s="1"/>
  <c r="H398" i="24"/>
  <c r="I398" i="24" s="1"/>
  <c r="J398" i="24" s="1"/>
  <c r="K398" i="24" s="1"/>
  <c r="L398" i="24" s="1"/>
  <c r="M398" i="24" s="1"/>
  <c r="H399" i="24"/>
  <c r="H400" i="24"/>
  <c r="H401" i="24"/>
  <c r="H402" i="24"/>
  <c r="H403" i="24"/>
  <c r="H404" i="24"/>
  <c r="H405" i="24"/>
  <c r="H406" i="24"/>
  <c r="I406" i="24" s="1"/>
  <c r="J406" i="24" s="1"/>
  <c r="K406" i="24" s="1"/>
  <c r="L406" i="24" s="1"/>
  <c r="M406" i="24" s="1"/>
  <c r="H407" i="24"/>
  <c r="I407" i="24" s="1"/>
  <c r="J407" i="24" s="1"/>
  <c r="K407" i="24" s="1"/>
  <c r="L407" i="24" s="1"/>
  <c r="M407" i="24" s="1"/>
  <c r="H408" i="24"/>
  <c r="I408" i="24" s="1"/>
  <c r="J408" i="24" s="1"/>
  <c r="K408" i="24" s="1"/>
  <c r="L408" i="24" s="1"/>
  <c r="M408" i="24" s="1"/>
  <c r="H409" i="24"/>
  <c r="I409" i="24" s="1"/>
  <c r="J409" i="24" s="1"/>
  <c r="K409" i="24" s="1"/>
  <c r="L409" i="24" s="1"/>
  <c r="M409" i="24" s="1"/>
  <c r="H410" i="24"/>
  <c r="I410" i="24" s="1"/>
  <c r="J410" i="24" s="1"/>
  <c r="K410" i="24" s="1"/>
  <c r="L410" i="24" s="1"/>
  <c r="M410" i="24" s="1"/>
  <c r="H411" i="24"/>
  <c r="I411" i="24" s="1"/>
  <c r="J411" i="24" s="1"/>
  <c r="K411" i="24" s="1"/>
  <c r="L411" i="24" s="1"/>
  <c r="M411" i="24" s="1"/>
  <c r="H412" i="24"/>
  <c r="H413" i="24"/>
  <c r="H414" i="24"/>
  <c r="H415" i="24"/>
  <c r="H416" i="24"/>
  <c r="H417" i="24"/>
  <c r="I417" i="24" s="1"/>
  <c r="J417" i="24" s="1"/>
  <c r="K417" i="24" s="1"/>
  <c r="L417" i="24" s="1"/>
  <c r="M417" i="24" s="1"/>
  <c r="H418" i="24"/>
  <c r="I418" i="24" s="1"/>
  <c r="J418" i="24" s="1"/>
  <c r="K418" i="24" s="1"/>
  <c r="L418" i="24" s="1"/>
  <c r="M418" i="24" s="1"/>
  <c r="H419" i="24"/>
  <c r="I419" i="24" s="1"/>
  <c r="J419" i="24" s="1"/>
  <c r="K419" i="24" s="1"/>
  <c r="L419" i="24" s="1"/>
  <c r="M419" i="24" s="1"/>
  <c r="H420" i="24"/>
  <c r="I420" i="24" s="1"/>
  <c r="J420" i="24" s="1"/>
  <c r="K420" i="24" s="1"/>
  <c r="L420" i="24" s="1"/>
  <c r="M420" i="24" s="1"/>
  <c r="H421" i="24"/>
  <c r="I421" i="24" s="1"/>
  <c r="J421" i="24" s="1"/>
  <c r="K421" i="24" s="1"/>
  <c r="L421" i="24" s="1"/>
  <c r="M421" i="24" s="1"/>
  <c r="H422" i="24"/>
  <c r="I422" i="24" s="1"/>
  <c r="J422" i="24" s="1"/>
  <c r="K422" i="24" s="1"/>
  <c r="L422" i="24" s="1"/>
  <c r="M422" i="24" s="1"/>
  <c r="H423" i="24"/>
  <c r="H424" i="24"/>
  <c r="H425" i="24"/>
  <c r="H426" i="24"/>
  <c r="H427" i="24"/>
  <c r="H428" i="24"/>
  <c r="H429" i="24"/>
  <c r="I429" i="24" s="1"/>
  <c r="J429" i="24" s="1"/>
  <c r="K429" i="24" s="1"/>
  <c r="L429" i="24" s="1"/>
  <c r="M429" i="24" s="1"/>
  <c r="H430" i="24"/>
  <c r="I430" i="24" s="1"/>
  <c r="J430" i="24" s="1"/>
  <c r="K430" i="24" s="1"/>
  <c r="L430" i="24" s="1"/>
  <c r="M430" i="24" s="1"/>
  <c r="H431" i="24"/>
  <c r="I431" i="24" s="1"/>
  <c r="J431" i="24" s="1"/>
  <c r="K431" i="24" s="1"/>
  <c r="L431" i="24" s="1"/>
  <c r="M431" i="24" s="1"/>
  <c r="H432" i="24"/>
  <c r="I432" i="24" s="1"/>
  <c r="J432" i="24" s="1"/>
  <c r="K432" i="24" s="1"/>
  <c r="L432" i="24" s="1"/>
  <c r="M432" i="24" s="1"/>
  <c r="H433" i="24"/>
  <c r="I433" i="24" s="1"/>
  <c r="J433" i="24" s="1"/>
  <c r="K433" i="24" s="1"/>
  <c r="L433" i="24" s="1"/>
  <c r="M433" i="24" s="1"/>
  <c r="H434" i="24"/>
  <c r="I434" i="24" s="1"/>
  <c r="J434" i="24" s="1"/>
  <c r="K434" i="24" s="1"/>
  <c r="L434" i="24" s="1"/>
  <c r="M434" i="24" s="1"/>
  <c r="H435" i="24"/>
  <c r="I435" i="24" s="1"/>
  <c r="J435" i="24" s="1"/>
  <c r="K435" i="24" s="1"/>
  <c r="L435" i="24" s="1"/>
  <c r="M435" i="24" s="1"/>
  <c r="H436" i="24"/>
  <c r="H437" i="24"/>
  <c r="H438" i="24"/>
  <c r="H439" i="24"/>
  <c r="H440" i="24"/>
  <c r="H441" i="24"/>
  <c r="I441" i="24" s="1"/>
  <c r="J441" i="24" s="1"/>
  <c r="K441" i="24" s="1"/>
  <c r="L441" i="24" s="1"/>
  <c r="M441" i="24" s="1"/>
  <c r="H442" i="24"/>
  <c r="I442" i="24" s="1"/>
  <c r="J442" i="24" s="1"/>
  <c r="K442" i="24" s="1"/>
  <c r="L442" i="24" s="1"/>
  <c r="M442" i="24" s="1"/>
  <c r="H443" i="24"/>
  <c r="I443" i="24" s="1"/>
  <c r="J443" i="24" s="1"/>
  <c r="K443" i="24" s="1"/>
  <c r="L443" i="24" s="1"/>
  <c r="M443" i="24" s="1"/>
  <c r="H444" i="24"/>
  <c r="H445" i="24"/>
  <c r="I445" i="24" s="1"/>
  <c r="J445" i="24" s="1"/>
  <c r="K445" i="24" s="1"/>
  <c r="L445" i="24" s="1"/>
  <c r="M445" i="24" s="1"/>
  <c r="H446" i="24"/>
  <c r="I446" i="24" s="1"/>
  <c r="J446" i="24" s="1"/>
  <c r="K446" i="24" s="1"/>
  <c r="L446" i="24" s="1"/>
  <c r="M446" i="24" s="1"/>
  <c r="H447" i="24"/>
  <c r="H448" i="24"/>
  <c r="H449" i="24"/>
  <c r="H450" i="24"/>
  <c r="H451" i="24"/>
  <c r="H452" i="24"/>
  <c r="H453" i="24"/>
  <c r="I453" i="24" s="1"/>
  <c r="J453" i="24" s="1"/>
  <c r="K453" i="24" s="1"/>
  <c r="L453" i="24" s="1"/>
  <c r="M453" i="24" s="1"/>
  <c r="H454" i="24"/>
  <c r="I454" i="24" s="1"/>
  <c r="J454" i="24" s="1"/>
  <c r="K454" i="24" s="1"/>
  <c r="L454" i="24" s="1"/>
  <c r="M454" i="24" s="1"/>
  <c r="H455" i="24"/>
  <c r="I455" i="24" s="1"/>
  <c r="J455" i="24" s="1"/>
  <c r="K455" i="24" s="1"/>
  <c r="L455" i="24" s="1"/>
  <c r="M455" i="24" s="1"/>
  <c r="H456" i="24"/>
  <c r="I456" i="24" s="1"/>
  <c r="J456" i="24" s="1"/>
  <c r="K456" i="24" s="1"/>
  <c r="L456" i="24" s="1"/>
  <c r="M456" i="24" s="1"/>
  <c r="H457" i="24"/>
  <c r="I457" i="24" s="1"/>
  <c r="J457" i="24" s="1"/>
  <c r="K457" i="24" s="1"/>
  <c r="L457" i="24" s="1"/>
  <c r="M457" i="24" s="1"/>
  <c r="H458" i="24"/>
  <c r="I458" i="24" s="1"/>
  <c r="J458" i="24" s="1"/>
  <c r="K458" i="24" s="1"/>
  <c r="L458" i="24" s="1"/>
  <c r="M458" i="24" s="1"/>
  <c r="H459" i="24"/>
  <c r="H460" i="24"/>
  <c r="H461" i="24"/>
  <c r="H462" i="24"/>
  <c r="H463" i="24"/>
  <c r="H464" i="24"/>
  <c r="H465" i="24"/>
  <c r="I465" i="24" s="1"/>
  <c r="J465" i="24" s="1"/>
  <c r="K465" i="24" s="1"/>
  <c r="L465" i="24" s="1"/>
  <c r="M465" i="24" s="1"/>
  <c r="H466" i="24"/>
  <c r="I466" i="24" s="1"/>
  <c r="J466" i="24" s="1"/>
  <c r="K466" i="24" s="1"/>
  <c r="L466" i="24" s="1"/>
  <c r="M466" i="24" s="1"/>
  <c r="H467" i="24"/>
  <c r="I467" i="24" s="1"/>
  <c r="J467" i="24" s="1"/>
  <c r="K467" i="24" s="1"/>
  <c r="L467" i="24" s="1"/>
  <c r="M467" i="24" s="1"/>
  <c r="H468" i="24"/>
  <c r="I468" i="24" s="1"/>
  <c r="J468" i="24" s="1"/>
  <c r="K468" i="24" s="1"/>
  <c r="L468" i="24" s="1"/>
  <c r="M468" i="24" s="1"/>
  <c r="H469" i="24"/>
  <c r="I469" i="24" s="1"/>
  <c r="J469" i="24" s="1"/>
  <c r="K469" i="24" s="1"/>
  <c r="L469" i="24" s="1"/>
  <c r="M469" i="24" s="1"/>
  <c r="H470" i="24"/>
  <c r="I470" i="24" s="1"/>
  <c r="J470" i="24" s="1"/>
  <c r="K470" i="24" s="1"/>
  <c r="L470" i="24" s="1"/>
  <c r="M470" i="24" s="1"/>
  <c r="H471" i="24"/>
  <c r="H472" i="24"/>
  <c r="H473" i="24"/>
  <c r="H474" i="24"/>
  <c r="H475" i="24"/>
  <c r="H476" i="24"/>
  <c r="H477" i="24"/>
  <c r="I477" i="24" s="1"/>
  <c r="J477" i="24" s="1"/>
  <c r="K477" i="24" s="1"/>
  <c r="L477" i="24" s="1"/>
  <c r="M477" i="24" s="1"/>
  <c r="H478" i="24"/>
  <c r="H479" i="24"/>
  <c r="I479" i="24" s="1"/>
  <c r="J479" i="24" s="1"/>
  <c r="K479" i="24" s="1"/>
  <c r="L479" i="24" s="1"/>
  <c r="M479" i="24" s="1"/>
  <c r="H480" i="24"/>
  <c r="I480" i="24" s="1"/>
  <c r="J480" i="24" s="1"/>
  <c r="K480" i="24" s="1"/>
  <c r="L480" i="24" s="1"/>
  <c r="M480" i="24" s="1"/>
  <c r="H481" i="24"/>
  <c r="I481" i="24" s="1"/>
  <c r="J481" i="24" s="1"/>
  <c r="K481" i="24" s="1"/>
  <c r="L481" i="24" s="1"/>
  <c r="M481" i="24" s="1"/>
  <c r="H482" i="24"/>
  <c r="I482" i="24" s="1"/>
  <c r="J482" i="24" s="1"/>
  <c r="K482" i="24" s="1"/>
  <c r="L482" i="24" s="1"/>
  <c r="M482" i="24" s="1"/>
  <c r="H483" i="24"/>
  <c r="H484" i="24"/>
  <c r="H485" i="24"/>
  <c r="H486" i="24"/>
  <c r="H487" i="24"/>
  <c r="H488" i="24"/>
  <c r="H489" i="24"/>
  <c r="I489" i="24" s="1"/>
  <c r="J489" i="24" s="1"/>
  <c r="K489" i="24" s="1"/>
  <c r="L489" i="24" s="1"/>
  <c r="M489" i="24" s="1"/>
  <c r="H490" i="24"/>
  <c r="H491" i="24"/>
  <c r="I491" i="24" s="1"/>
  <c r="J491" i="24" s="1"/>
  <c r="K491" i="24" s="1"/>
  <c r="L491" i="24" s="1"/>
  <c r="M491" i="24" s="1"/>
  <c r="H492" i="24"/>
  <c r="I492" i="24" s="1"/>
  <c r="J492" i="24" s="1"/>
  <c r="K492" i="24" s="1"/>
  <c r="L492" i="24" s="1"/>
  <c r="M492" i="24" s="1"/>
  <c r="H493" i="24"/>
  <c r="I493" i="24" s="1"/>
  <c r="J493" i="24" s="1"/>
  <c r="K493" i="24" s="1"/>
  <c r="L493" i="24" s="1"/>
  <c r="M493" i="24" s="1"/>
  <c r="H494" i="24"/>
  <c r="I494" i="24" s="1"/>
  <c r="J494" i="24" s="1"/>
  <c r="K494" i="24" s="1"/>
  <c r="L494" i="24" s="1"/>
  <c r="M494" i="24" s="1"/>
  <c r="H495" i="24"/>
  <c r="H496" i="24"/>
  <c r="H497" i="24"/>
  <c r="H498" i="24"/>
  <c r="H499" i="24"/>
  <c r="H500" i="24"/>
  <c r="H501" i="24"/>
  <c r="I501" i="24" s="1"/>
  <c r="J501" i="24" s="1"/>
  <c r="K501" i="24" s="1"/>
  <c r="L501" i="24" s="1"/>
  <c r="M501" i="24" s="1"/>
  <c r="H502" i="24"/>
  <c r="I502" i="24" s="1"/>
  <c r="J502" i="24" s="1"/>
  <c r="K502" i="24" s="1"/>
  <c r="L502" i="24" s="1"/>
  <c r="M502" i="24" s="1"/>
  <c r="H503" i="24"/>
  <c r="I503" i="24" s="1"/>
  <c r="J503" i="24" s="1"/>
  <c r="K503" i="24" s="1"/>
  <c r="L503" i="24" s="1"/>
  <c r="M503" i="24" s="1"/>
  <c r="H504" i="24"/>
  <c r="H505" i="24"/>
  <c r="I505" i="24" s="1"/>
  <c r="J505" i="24" s="1"/>
  <c r="K505" i="24" s="1"/>
  <c r="L505" i="24" s="1"/>
  <c r="M505" i="24" s="1"/>
  <c r="H506" i="24"/>
  <c r="I506" i="24" s="1"/>
  <c r="J506" i="24" s="1"/>
  <c r="K506" i="24" s="1"/>
  <c r="L506" i="24" s="1"/>
  <c r="M506" i="24" s="1"/>
  <c r="H507" i="24"/>
  <c r="H508" i="24"/>
  <c r="H509" i="24"/>
  <c r="H510" i="24"/>
  <c r="H511" i="24"/>
  <c r="H512" i="24"/>
  <c r="H513" i="24"/>
  <c r="I513" i="24" s="1"/>
  <c r="J513" i="24" s="1"/>
  <c r="K513" i="24" s="1"/>
  <c r="L513" i="24" s="1"/>
  <c r="M513" i="24" s="1"/>
  <c r="H514" i="24"/>
  <c r="I514" i="24" s="1"/>
  <c r="J514" i="24" s="1"/>
  <c r="K514" i="24" s="1"/>
  <c r="L514" i="24" s="1"/>
  <c r="M514" i="24" s="1"/>
  <c r="H515" i="24"/>
  <c r="I515" i="24" s="1"/>
  <c r="J515" i="24" s="1"/>
  <c r="K515" i="24" s="1"/>
  <c r="L515" i="24" s="1"/>
  <c r="M515" i="24" s="1"/>
  <c r="H516" i="24"/>
  <c r="I516" i="24" s="1"/>
  <c r="J516" i="24" s="1"/>
  <c r="K516" i="24" s="1"/>
  <c r="L516" i="24" s="1"/>
  <c r="M516" i="24" s="1"/>
  <c r="H517" i="24"/>
  <c r="I517" i="24" s="1"/>
  <c r="J517" i="24" s="1"/>
  <c r="K517" i="24" s="1"/>
  <c r="L517" i="24" s="1"/>
  <c r="M517" i="24" s="1"/>
  <c r="H518" i="24"/>
  <c r="I518" i="24" s="1"/>
  <c r="J518" i="24" s="1"/>
  <c r="K518" i="24" s="1"/>
  <c r="L518" i="24" s="1"/>
  <c r="M518" i="24" s="1"/>
  <c r="H519" i="24"/>
  <c r="H520" i="24"/>
  <c r="H521" i="24"/>
  <c r="H522" i="24"/>
  <c r="H523" i="24"/>
  <c r="H524" i="24"/>
  <c r="H525" i="24"/>
  <c r="I525" i="24" s="1"/>
  <c r="J525" i="24" s="1"/>
  <c r="K525" i="24" s="1"/>
  <c r="L525" i="24" s="1"/>
  <c r="M525" i="24" s="1"/>
  <c r="H526" i="24"/>
  <c r="I526" i="24" s="1"/>
  <c r="J526" i="24" s="1"/>
  <c r="K526" i="24" s="1"/>
  <c r="L526" i="24" s="1"/>
  <c r="M526" i="24" s="1"/>
  <c r="H527" i="24"/>
  <c r="I527" i="24" s="1"/>
  <c r="J527" i="24" s="1"/>
  <c r="K527" i="24" s="1"/>
  <c r="L527" i="24" s="1"/>
  <c r="M527" i="24" s="1"/>
  <c r="H528" i="24"/>
  <c r="I528" i="24" s="1"/>
  <c r="J528" i="24" s="1"/>
  <c r="K528" i="24" s="1"/>
  <c r="L528" i="24" s="1"/>
  <c r="M528" i="24" s="1"/>
  <c r="H529" i="24"/>
  <c r="I529" i="24" s="1"/>
  <c r="J529" i="24" s="1"/>
  <c r="K529" i="24" s="1"/>
  <c r="L529" i="24" s="1"/>
  <c r="M529" i="24" s="1"/>
  <c r="H530" i="24"/>
  <c r="I530" i="24" s="1"/>
  <c r="J530" i="24" s="1"/>
  <c r="K530" i="24" s="1"/>
  <c r="L530" i="24" s="1"/>
  <c r="M530" i="24" s="1"/>
  <c r="H531" i="24"/>
  <c r="H532" i="24"/>
  <c r="H533" i="24"/>
  <c r="H534" i="24"/>
  <c r="H535" i="24"/>
  <c r="H536" i="24"/>
  <c r="H537" i="24"/>
  <c r="I537" i="24" s="1"/>
  <c r="J537" i="24" s="1"/>
  <c r="K537" i="24" s="1"/>
  <c r="L537" i="24" s="1"/>
  <c r="M537" i="24" s="1"/>
  <c r="H538" i="24"/>
  <c r="I538" i="24" s="1"/>
  <c r="J538" i="24" s="1"/>
  <c r="K538" i="24" s="1"/>
  <c r="L538" i="24" s="1"/>
  <c r="M538" i="24" s="1"/>
  <c r="H539" i="24"/>
  <c r="I539" i="24" s="1"/>
  <c r="J539" i="24" s="1"/>
  <c r="K539" i="24" s="1"/>
  <c r="L539" i="24" s="1"/>
  <c r="M539" i="24" s="1"/>
  <c r="H540" i="24"/>
  <c r="I540" i="24" s="1"/>
  <c r="J540" i="24" s="1"/>
  <c r="K540" i="24" s="1"/>
  <c r="L540" i="24" s="1"/>
  <c r="M540" i="24" s="1"/>
  <c r="H541" i="24"/>
  <c r="I541" i="24" s="1"/>
  <c r="J541" i="24" s="1"/>
  <c r="K541" i="24" s="1"/>
  <c r="L541" i="24" s="1"/>
  <c r="M541" i="24" s="1"/>
  <c r="H542" i="24"/>
  <c r="I542" i="24" s="1"/>
  <c r="J542" i="24" s="1"/>
  <c r="K542" i="24" s="1"/>
  <c r="L542" i="24" s="1"/>
  <c r="M542" i="24" s="1"/>
  <c r="H3" i="24"/>
  <c r="I3" i="24" s="1"/>
  <c r="J3" i="24" s="1"/>
  <c r="K3" i="24" s="1"/>
  <c r="L3" i="24" s="1"/>
  <c r="M3" i="24" s="1"/>
  <c r="H4" i="24"/>
  <c r="I4" i="24" s="1"/>
  <c r="J4" i="24" s="1"/>
  <c r="K4" i="24" s="1"/>
  <c r="L4" i="24" s="1"/>
  <c r="M4" i="24" s="1"/>
  <c r="H5" i="24"/>
  <c r="I5" i="24" s="1"/>
  <c r="J5" i="24" s="1"/>
  <c r="K5" i="24" s="1"/>
  <c r="L5" i="24" s="1"/>
  <c r="M5" i="24" s="1"/>
  <c r="H6" i="24"/>
  <c r="I6" i="24" s="1"/>
  <c r="J6" i="24" s="1"/>
  <c r="K6" i="24" s="1"/>
  <c r="L6" i="24" s="1"/>
  <c r="M6" i="24" s="1"/>
  <c r="H7" i="24"/>
  <c r="I7" i="24" s="1"/>
  <c r="J7" i="24" s="1"/>
  <c r="K7" i="24" s="1"/>
  <c r="L7" i="24" s="1"/>
  <c r="M7" i="24" s="1"/>
  <c r="H8" i="24"/>
  <c r="I8" i="24" s="1"/>
  <c r="J8" i="24" s="1"/>
  <c r="K8" i="24" s="1"/>
  <c r="L8" i="24" s="1"/>
  <c r="M8" i="24" s="1"/>
  <c r="H9" i="24"/>
  <c r="I9" i="24" s="1"/>
  <c r="J9" i="24" s="1"/>
  <c r="K9" i="24" s="1"/>
  <c r="L9" i="24" s="1"/>
  <c r="M9" i="24" s="1"/>
  <c r="H10" i="24"/>
  <c r="I10" i="24" s="1"/>
  <c r="J10" i="24" s="1"/>
  <c r="K10" i="24" s="1"/>
  <c r="L10" i="24" s="1"/>
  <c r="M10" i="24" s="1"/>
  <c r="H11" i="24"/>
  <c r="I11" i="24" s="1"/>
  <c r="J11" i="24" s="1"/>
  <c r="K11" i="24" s="1"/>
  <c r="L11" i="24" s="1"/>
  <c r="M11" i="24" s="1"/>
  <c r="H12" i="24"/>
  <c r="I12" i="24" s="1"/>
  <c r="J12" i="24" s="1"/>
  <c r="K12" i="24" s="1"/>
  <c r="L12" i="24" s="1"/>
  <c r="M12" i="24" s="1"/>
  <c r="H2" i="24"/>
  <c r="I2" i="24" s="1"/>
  <c r="J2" i="24" s="1"/>
  <c r="K2" i="24" s="1"/>
  <c r="L2" i="24" s="1"/>
  <c r="M2" i="24" s="1"/>
  <c r="I13" i="24"/>
  <c r="J13" i="24" s="1"/>
  <c r="K13" i="24" s="1"/>
  <c r="L13" i="24" s="1"/>
  <c r="M13" i="24" s="1"/>
  <c r="I14" i="24"/>
  <c r="J14" i="24" s="1"/>
  <c r="K14" i="24" s="1"/>
  <c r="L14" i="24" s="1"/>
  <c r="M14" i="24" s="1"/>
  <c r="I15" i="24"/>
  <c r="J15" i="24" s="1"/>
  <c r="K15" i="24" s="1"/>
  <c r="L15" i="24" s="1"/>
  <c r="M15" i="24" s="1"/>
  <c r="I16" i="24"/>
  <c r="J16" i="24" s="1"/>
  <c r="K16" i="24" s="1"/>
  <c r="L16" i="24" s="1"/>
  <c r="M16" i="24" s="1"/>
  <c r="I17" i="24"/>
  <c r="J17" i="24" s="1"/>
  <c r="K17" i="24" s="1"/>
  <c r="L17" i="24" s="1"/>
  <c r="M17" i="24" s="1"/>
  <c r="I18" i="24"/>
  <c r="J18" i="24" s="1"/>
  <c r="K18" i="24" s="1"/>
  <c r="L18" i="24" s="1"/>
  <c r="M18" i="24" s="1"/>
  <c r="I19" i="24"/>
  <c r="J19" i="24" s="1"/>
  <c r="K19" i="24" s="1"/>
  <c r="L19" i="24" s="1"/>
  <c r="M19" i="24" s="1"/>
  <c r="I20" i="24"/>
  <c r="J20" i="24" s="1"/>
  <c r="K20" i="24" s="1"/>
  <c r="L20" i="24" s="1"/>
  <c r="M20" i="24" s="1"/>
  <c r="I25" i="24"/>
  <c r="J25" i="24" s="1"/>
  <c r="K25" i="24" s="1"/>
  <c r="L25" i="24" s="1"/>
  <c r="M25" i="24" s="1"/>
  <c r="I26" i="24"/>
  <c r="J26" i="24" s="1"/>
  <c r="K26" i="24" s="1"/>
  <c r="L26" i="24" s="1"/>
  <c r="M26" i="24" s="1"/>
  <c r="I27" i="24"/>
  <c r="J27" i="24" s="1"/>
  <c r="K27" i="24" s="1"/>
  <c r="L27" i="24" s="1"/>
  <c r="M27" i="24" s="1"/>
  <c r="I28" i="24"/>
  <c r="J28" i="24" s="1"/>
  <c r="K28" i="24" s="1"/>
  <c r="L28" i="24" s="1"/>
  <c r="M28" i="24" s="1"/>
  <c r="I29" i="24"/>
  <c r="J29" i="24" s="1"/>
  <c r="K29" i="24" s="1"/>
  <c r="L29" i="24" s="1"/>
  <c r="M29" i="24" s="1"/>
  <c r="I30" i="24"/>
  <c r="J30" i="24" s="1"/>
  <c r="K30" i="24" s="1"/>
  <c r="L30" i="24" s="1"/>
  <c r="M30" i="24" s="1"/>
  <c r="I31" i="24"/>
  <c r="J31" i="24" s="1"/>
  <c r="K31" i="24" s="1"/>
  <c r="L31" i="24" s="1"/>
  <c r="M31" i="24" s="1"/>
  <c r="I32" i="24"/>
  <c r="J32" i="24" s="1"/>
  <c r="K32" i="24" s="1"/>
  <c r="L32" i="24" s="1"/>
  <c r="M32" i="24" s="1"/>
  <c r="I38" i="24"/>
  <c r="J38" i="24" s="1"/>
  <c r="K38" i="24" s="1"/>
  <c r="L38" i="24" s="1"/>
  <c r="M38" i="24" s="1"/>
  <c r="I39" i="24"/>
  <c r="J39" i="24" s="1"/>
  <c r="K39" i="24" s="1"/>
  <c r="L39" i="24" s="1"/>
  <c r="M39" i="24" s="1"/>
  <c r="I40" i="24"/>
  <c r="J40" i="24" s="1"/>
  <c r="K40" i="24" s="1"/>
  <c r="L40" i="24" s="1"/>
  <c r="M40" i="24" s="1"/>
  <c r="I41" i="24"/>
  <c r="J41" i="24" s="1"/>
  <c r="K41" i="24" s="1"/>
  <c r="L41" i="24" s="1"/>
  <c r="M41" i="24" s="1"/>
  <c r="I42" i="24"/>
  <c r="J42" i="24" s="1"/>
  <c r="K42" i="24" s="1"/>
  <c r="L42" i="24" s="1"/>
  <c r="M42" i="24" s="1"/>
  <c r="I43" i="24"/>
  <c r="J43" i="24" s="1"/>
  <c r="K43" i="24" s="1"/>
  <c r="L43" i="24" s="1"/>
  <c r="M43" i="24" s="1"/>
  <c r="I44" i="24"/>
  <c r="J44" i="24" s="1"/>
  <c r="K44" i="24" s="1"/>
  <c r="L44" i="24" s="1"/>
  <c r="M44" i="24" s="1"/>
  <c r="I45" i="24"/>
  <c r="J45" i="24" s="1"/>
  <c r="K45" i="24" s="1"/>
  <c r="L45" i="24" s="1"/>
  <c r="M45" i="24" s="1"/>
  <c r="I50" i="24"/>
  <c r="J50" i="24" s="1"/>
  <c r="K50" i="24" s="1"/>
  <c r="L50" i="24" s="1"/>
  <c r="M50" i="24" s="1"/>
  <c r="I51" i="24"/>
  <c r="J51" i="24" s="1"/>
  <c r="K51" i="24" s="1"/>
  <c r="L51" i="24" s="1"/>
  <c r="M51" i="24" s="1"/>
  <c r="I52" i="24"/>
  <c r="J52" i="24" s="1"/>
  <c r="K52" i="24" s="1"/>
  <c r="L52" i="24" s="1"/>
  <c r="M52" i="24" s="1"/>
  <c r="I53" i="24"/>
  <c r="J53" i="24" s="1"/>
  <c r="K53" i="24" s="1"/>
  <c r="L53" i="24" s="1"/>
  <c r="M53" i="24" s="1"/>
  <c r="I54" i="24"/>
  <c r="J54" i="24" s="1"/>
  <c r="K54" i="24" s="1"/>
  <c r="L54" i="24" s="1"/>
  <c r="M54" i="24" s="1"/>
  <c r="I55" i="24"/>
  <c r="J55" i="24" s="1"/>
  <c r="K55" i="24" s="1"/>
  <c r="L55" i="24" s="1"/>
  <c r="M55" i="24" s="1"/>
  <c r="I56" i="24"/>
  <c r="J56" i="24" s="1"/>
  <c r="K56" i="24" s="1"/>
  <c r="L56" i="24" s="1"/>
  <c r="M56" i="24" s="1"/>
  <c r="I57" i="24"/>
  <c r="J57" i="24" s="1"/>
  <c r="K57" i="24" s="1"/>
  <c r="L57" i="24" s="1"/>
  <c r="M57" i="24" s="1"/>
  <c r="I62" i="24"/>
  <c r="J62" i="24" s="1"/>
  <c r="K62" i="24" s="1"/>
  <c r="L62" i="24" s="1"/>
  <c r="M62" i="24" s="1"/>
  <c r="I63" i="24"/>
  <c r="J63" i="24" s="1"/>
  <c r="K63" i="24" s="1"/>
  <c r="L63" i="24" s="1"/>
  <c r="M63" i="24" s="1"/>
  <c r="I64" i="24"/>
  <c r="J64" i="24" s="1"/>
  <c r="K64" i="24" s="1"/>
  <c r="L64" i="24" s="1"/>
  <c r="M64" i="24" s="1"/>
  <c r="I65" i="24"/>
  <c r="J65" i="24" s="1"/>
  <c r="K65" i="24" s="1"/>
  <c r="L65" i="24" s="1"/>
  <c r="M65" i="24" s="1"/>
  <c r="I66" i="24"/>
  <c r="J66" i="24" s="1"/>
  <c r="K66" i="24" s="1"/>
  <c r="L66" i="24" s="1"/>
  <c r="M66" i="24" s="1"/>
  <c r="I67" i="24"/>
  <c r="J67" i="24" s="1"/>
  <c r="K67" i="24" s="1"/>
  <c r="L67" i="24" s="1"/>
  <c r="M67" i="24" s="1"/>
  <c r="I68" i="24"/>
  <c r="J68" i="24" s="1"/>
  <c r="K68" i="24" s="1"/>
  <c r="L68" i="24" s="1"/>
  <c r="M68" i="24" s="1"/>
  <c r="I69" i="24"/>
  <c r="J69" i="24" s="1"/>
  <c r="K69" i="24" s="1"/>
  <c r="L69" i="24" s="1"/>
  <c r="M69" i="24" s="1"/>
  <c r="I74" i="24"/>
  <c r="J74" i="24" s="1"/>
  <c r="K74" i="24" s="1"/>
  <c r="L74" i="24" s="1"/>
  <c r="M74" i="24" s="1"/>
  <c r="I75" i="24"/>
  <c r="J75" i="24" s="1"/>
  <c r="K75" i="24" s="1"/>
  <c r="L75" i="24" s="1"/>
  <c r="M75" i="24" s="1"/>
  <c r="I76" i="24"/>
  <c r="J76" i="24" s="1"/>
  <c r="K76" i="24" s="1"/>
  <c r="L76" i="24" s="1"/>
  <c r="M76" i="24" s="1"/>
  <c r="I77" i="24"/>
  <c r="J77" i="24" s="1"/>
  <c r="K77" i="24" s="1"/>
  <c r="L77" i="24" s="1"/>
  <c r="M77" i="24" s="1"/>
  <c r="I78" i="24"/>
  <c r="J78" i="24" s="1"/>
  <c r="K78" i="24" s="1"/>
  <c r="L78" i="24" s="1"/>
  <c r="M78" i="24" s="1"/>
  <c r="I79" i="24"/>
  <c r="J79" i="24" s="1"/>
  <c r="K79" i="24" s="1"/>
  <c r="L79" i="24" s="1"/>
  <c r="M79" i="24" s="1"/>
  <c r="I80" i="24"/>
  <c r="J80" i="24" s="1"/>
  <c r="K80" i="24" s="1"/>
  <c r="L80" i="24" s="1"/>
  <c r="M80" i="24" s="1"/>
  <c r="I81" i="24"/>
  <c r="J81" i="24" s="1"/>
  <c r="K81" i="24" s="1"/>
  <c r="L81" i="24" s="1"/>
  <c r="M81" i="24" s="1"/>
  <c r="I82" i="24"/>
  <c r="J82" i="24" s="1"/>
  <c r="K82" i="24" s="1"/>
  <c r="L82" i="24" s="1"/>
  <c r="M82" i="24" s="1"/>
  <c r="I86" i="24"/>
  <c r="J86" i="24" s="1"/>
  <c r="K86" i="24" s="1"/>
  <c r="L86" i="24" s="1"/>
  <c r="M86" i="24" s="1"/>
  <c r="I87" i="24"/>
  <c r="J87" i="24" s="1"/>
  <c r="K87" i="24" s="1"/>
  <c r="L87" i="24" s="1"/>
  <c r="M87" i="24" s="1"/>
  <c r="I88" i="24"/>
  <c r="J88" i="24" s="1"/>
  <c r="K88" i="24" s="1"/>
  <c r="L88" i="24" s="1"/>
  <c r="M88" i="24" s="1"/>
  <c r="I89" i="24"/>
  <c r="J89" i="24" s="1"/>
  <c r="K89" i="24" s="1"/>
  <c r="L89" i="24" s="1"/>
  <c r="M89" i="24" s="1"/>
  <c r="I90" i="24"/>
  <c r="J90" i="24" s="1"/>
  <c r="K90" i="24" s="1"/>
  <c r="L90" i="24" s="1"/>
  <c r="M90" i="24" s="1"/>
  <c r="I91" i="24"/>
  <c r="J91" i="24" s="1"/>
  <c r="K91" i="24" s="1"/>
  <c r="L91" i="24" s="1"/>
  <c r="M91" i="24" s="1"/>
  <c r="I92" i="24"/>
  <c r="J92" i="24" s="1"/>
  <c r="K92" i="24" s="1"/>
  <c r="L92" i="24" s="1"/>
  <c r="M92" i="24" s="1"/>
  <c r="I93" i="24"/>
  <c r="J93" i="24" s="1"/>
  <c r="K93" i="24" s="1"/>
  <c r="L93" i="24" s="1"/>
  <c r="M93" i="24" s="1"/>
  <c r="I94" i="24"/>
  <c r="J94" i="24" s="1"/>
  <c r="K94" i="24" s="1"/>
  <c r="L94" i="24" s="1"/>
  <c r="M94" i="24" s="1"/>
  <c r="I98" i="24"/>
  <c r="J98" i="24" s="1"/>
  <c r="K98" i="24" s="1"/>
  <c r="L98" i="24" s="1"/>
  <c r="M98" i="24" s="1"/>
  <c r="I99" i="24"/>
  <c r="J99" i="24" s="1"/>
  <c r="K99" i="24" s="1"/>
  <c r="L99" i="24" s="1"/>
  <c r="M99" i="24" s="1"/>
  <c r="I100" i="24"/>
  <c r="J100" i="24" s="1"/>
  <c r="K100" i="24" s="1"/>
  <c r="L100" i="24" s="1"/>
  <c r="M100" i="24" s="1"/>
  <c r="I101" i="24"/>
  <c r="J101" i="24" s="1"/>
  <c r="K101" i="24" s="1"/>
  <c r="L101" i="24" s="1"/>
  <c r="M101" i="24" s="1"/>
  <c r="I102" i="24"/>
  <c r="J102" i="24" s="1"/>
  <c r="K102" i="24" s="1"/>
  <c r="L102" i="24" s="1"/>
  <c r="M102" i="24" s="1"/>
  <c r="I103" i="24"/>
  <c r="J103" i="24" s="1"/>
  <c r="K103" i="24" s="1"/>
  <c r="L103" i="24" s="1"/>
  <c r="M103" i="24" s="1"/>
  <c r="I104" i="24"/>
  <c r="J104" i="24" s="1"/>
  <c r="K104" i="24" s="1"/>
  <c r="L104" i="24" s="1"/>
  <c r="M104" i="24" s="1"/>
  <c r="I105" i="24"/>
  <c r="J105" i="24" s="1"/>
  <c r="K105" i="24" s="1"/>
  <c r="L105" i="24" s="1"/>
  <c r="M105" i="24" s="1"/>
  <c r="I110" i="24"/>
  <c r="J110" i="24" s="1"/>
  <c r="K110" i="24" s="1"/>
  <c r="L110" i="24" s="1"/>
  <c r="M110" i="24" s="1"/>
  <c r="I111" i="24"/>
  <c r="J111" i="24" s="1"/>
  <c r="K111" i="24" s="1"/>
  <c r="L111" i="24" s="1"/>
  <c r="M111" i="24" s="1"/>
  <c r="I112" i="24"/>
  <c r="J112" i="24" s="1"/>
  <c r="K112" i="24" s="1"/>
  <c r="L112" i="24" s="1"/>
  <c r="M112" i="24" s="1"/>
  <c r="I113" i="24"/>
  <c r="J113" i="24" s="1"/>
  <c r="K113" i="24" s="1"/>
  <c r="L113" i="24" s="1"/>
  <c r="M113" i="24" s="1"/>
  <c r="I114" i="24"/>
  <c r="J114" i="24" s="1"/>
  <c r="K114" i="24" s="1"/>
  <c r="L114" i="24" s="1"/>
  <c r="M114" i="24" s="1"/>
  <c r="I115" i="24"/>
  <c r="J115" i="24" s="1"/>
  <c r="K115" i="24" s="1"/>
  <c r="L115" i="24" s="1"/>
  <c r="M115" i="24" s="1"/>
  <c r="I116" i="24"/>
  <c r="J116" i="24" s="1"/>
  <c r="K116" i="24" s="1"/>
  <c r="L116" i="24" s="1"/>
  <c r="M116" i="24" s="1"/>
  <c r="I117" i="24"/>
  <c r="J117" i="24" s="1"/>
  <c r="K117" i="24" s="1"/>
  <c r="L117" i="24" s="1"/>
  <c r="M117" i="24" s="1"/>
  <c r="I122" i="24"/>
  <c r="J122" i="24" s="1"/>
  <c r="K122" i="24" s="1"/>
  <c r="L122" i="24" s="1"/>
  <c r="M122" i="24" s="1"/>
  <c r="I123" i="24"/>
  <c r="J123" i="24" s="1"/>
  <c r="K123" i="24" s="1"/>
  <c r="L123" i="24" s="1"/>
  <c r="M123" i="24" s="1"/>
  <c r="I124" i="24"/>
  <c r="J124" i="24" s="1"/>
  <c r="K124" i="24" s="1"/>
  <c r="L124" i="24" s="1"/>
  <c r="M124" i="24" s="1"/>
  <c r="I125" i="24"/>
  <c r="J125" i="24" s="1"/>
  <c r="K125" i="24" s="1"/>
  <c r="L125" i="24" s="1"/>
  <c r="M125" i="24" s="1"/>
  <c r="I126" i="24"/>
  <c r="J126" i="24" s="1"/>
  <c r="K126" i="24" s="1"/>
  <c r="L126" i="24" s="1"/>
  <c r="M126" i="24" s="1"/>
  <c r="I127" i="24"/>
  <c r="J127" i="24" s="1"/>
  <c r="K127" i="24" s="1"/>
  <c r="L127" i="24" s="1"/>
  <c r="M127" i="24" s="1"/>
  <c r="I128" i="24"/>
  <c r="J128" i="24" s="1"/>
  <c r="K128" i="24" s="1"/>
  <c r="L128" i="24" s="1"/>
  <c r="M128" i="24" s="1"/>
  <c r="I129" i="24"/>
  <c r="J129" i="24" s="1"/>
  <c r="K129" i="24" s="1"/>
  <c r="L129" i="24" s="1"/>
  <c r="M129" i="24" s="1"/>
  <c r="I134" i="24"/>
  <c r="J134" i="24" s="1"/>
  <c r="K134" i="24" s="1"/>
  <c r="L134" i="24" s="1"/>
  <c r="M134" i="24" s="1"/>
  <c r="I135" i="24"/>
  <c r="J135" i="24" s="1"/>
  <c r="K135" i="24" s="1"/>
  <c r="L135" i="24" s="1"/>
  <c r="M135" i="24" s="1"/>
  <c r="I136" i="24"/>
  <c r="J136" i="24" s="1"/>
  <c r="K136" i="24" s="1"/>
  <c r="L136" i="24" s="1"/>
  <c r="M136" i="24" s="1"/>
  <c r="I137" i="24"/>
  <c r="J137" i="24" s="1"/>
  <c r="K137" i="24" s="1"/>
  <c r="L137" i="24" s="1"/>
  <c r="M137" i="24" s="1"/>
  <c r="I138" i="24"/>
  <c r="J138" i="24" s="1"/>
  <c r="K138" i="24" s="1"/>
  <c r="L138" i="24" s="1"/>
  <c r="M138" i="24" s="1"/>
  <c r="I139" i="24"/>
  <c r="J139" i="24" s="1"/>
  <c r="K139" i="24" s="1"/>
  <c r="L139" i="24" s="1"/>
  <c r="M139" i="24" s="1"/>
  <c r="I140" i="24"/>
  <c r="J140" i="24" s="1"/>
  <c r="K140" i="24" s="1"/>
  <c r="L140" i="24" s="1"/>
  <c r="M140" i="24" s="1"/>
  <c r="I141" i="24"/>
  <c r="J141" i="24" s="1"/>
  <c r="K141" i="24" s="1"/>
  <c r="L141" i="24" s="1"/>
  <c r="M141" i="24" s="1"/>
  <c r="I146" i="24"/>
  <c r="J146" i="24" s="1"/>
  <c r="K146" i="24" s="1"/>
  <c r="L146" i="24" s="1"/>
  <c r="M146" i="24" s="1"/>
  <c r="I147" i="24"/>
  <c r="J147" i="24" s="1"/>
  <c r="K147" i="24" s="1"/>
  <c r="L147" i="24" s="1"/>
  <c r="M147" i="24" s="1"/>
  <c r="I148" i="24"/>
  <c r="J148" i="24" s="1"/>
  <c r="K148" i="24" s="1"/>
  <c r="L148" i="24" s="1"/>
  <c r="M148" i="24" s="1"/>
  <c r="I149" i="24"/>
  <c r="J149" i="24" s="1"/>
  <c r="K149" i="24" s="1"/>
  <c r="L149" i="24" s="1"/>
  <c r="M149" i="24" s="1"/>
  <c r="I150" i="24"/>
  <c r="J150" i="24" s="1"/>
  <c r="K150" i="24" s="1"/>
  <c r="L150" i="24" s="1"/>
  <c r="M150" i="24" s="1"/>
  <c r="I151" i="24"/>
  <c r="J151" i="24" s="1"/>
  <c r="K151" i="24" s="1"/>
  <c r="L151" i="24" s="1"/>
  <c r="M151" i="24" s="1"/>
  <c r="I152" i="24"/>
  <c r="J152" i="24" s="1"/>
  <c r="K152" i="24" s="1"/>
  <c r="L152" i="24" s="1"/>
  <c r="M152" i="24" s="1"/>
  <c r="I153" i="24"/>
  <c r="J153" i="24" s="1"/>
  <c r="K153" i="24" s="1"/>
  <c r="L153" i="24" s="1"/>
  <c r="M153" i="24" s="1"/>
  <c r="I158" i="24"/>
  <c r="J158" i="24" s="1"/>
  <c r="K158" i="24" s="1"/>
  <c r="L158" i="24" s="1"/>
  <c r="M158" i="24" s="1"/>
  <c r="I159" i="24"/>
  <c r="J159" i="24" s="1"/>
  <c r="K159" i="24" s="1"/>
  <c r="L159" i="24" s="1"/>
  <c r="M159" i="24" s="1"/>
  <c r="I160" i="24"/>
  <c r="J160" i="24" s="1"/>
  <c r="K160" i="24" s="1"/>
  <c r="L160" i="24" s="1"/>
  <c r="M160" i="24" s="1"/>
  <c r="I161" i="24"/>
  <c r="J161" i="24" s="1"/>
  <c r="K161" i="24" s="1"/>
  <c r="L161" i="24" s="1"/>
  <c r="M161" i="24" s="1"/>
  <c r="I162" i="24"/>
  <c r="J162" i="24" s="1"/>
  <c r="K162" i="24" s="1"/>
  <c r="L162" i="24" s="1"/>
  <c r="M162" i="24" s="1"/>
  <c r="I163" i="24"/>
  <c r="J163" i="24" s="1"/>
  <c r="K163" i="24" s="1"/>
  <c r="L163" i="24" s="1"/>
  <c r="M163" i="24" s="1"/>
  <c r="I164" i="24"/>
  <c r="J164" i="24" s="1"/>
  <c r="K164" i="24" s="1"/>
  <c r="L164" i="24" s="1"/>
  <c r="M164" i="24" s="1"/>
  <c r="I165" i="24"/>
  <c r="J165" i="24" s="1"/>
  <c r="K165" i="24" s="1"/>
  <c r="L165" i="24" s="1"/>
  <c r="M165" i="24" s="1"/>
  <c r="I170" i="24"/>
  <c r="J170" i="24" s="1"/>
  <c r="K170" i="24" s="1"/>
  <c r="L170" i="24" s="1"/>
  <c r="M170" i="24" s="1"/>
  <c r="I171" i="24"/>
  <c r="J171" i="24" s="1"/>
  <c r="K171" i="24" s="1"/>
  <c r="L171" i="24" s="1"/>
  <c r="M171" i="24" s="1"/>
  <c r="I172" i="24"/>
  <c r="J172" i="24" s="1"/>
  <c r="K172" i="24" s="1"/>
  <c r="L172" i="24" s="1"/>
  <c r="M172" i="24" s="1"/>
  <c r="I173" i="24"/>
  <c r="J173" i="24" s="1"/>
  <c r="K173" i="24" s="1"/>
  <c r="L173" i="24" s="1"/>
  <c r="M173" i="24" s="1"/>
  <c r="I174" i="24"/>
  <c r="J174" i="24" s="1"/>
  <c r="K174" i="24" s="1"/>
  <c r="L174" i="24" s="1"/>
  <c r="M174" i="24" s="1"/>
  <c r="I175" i="24"/>
  <c r="J175" i="24" s="1"/>
  <c r="K175" i="24" s="1"/>
  <c r="L175" i="24" s="1"/>
  <c r="M175" i="24" s="1"/>
  <c r="I176" i="24"/>
  <c r="J176" i="24" s="1"/>
  <c r="K176" i="24" s="1"/>
  <c r="L176" i="24" s="1"/>
  <c r="M176" i="24" s="1"/>
  <c r="I177" i="24"/>
  <c r="J177" i="24" s="1"/>
  <c r="K177" i="24" s="1"/>
  <c r="L177" i="24" s="1"/>
  <c r="M177" i="24" s="1"/>
  <c r="I182" i="24"/>
  <c r="J182" i="24" s="1"/>
  <c r="K182" i="24" s="1"/>
  <c r="L182" i="24" s="1"/>
  <c r="M182" i="24" s="1"/>
  <c r="I183" i="24"/>
  <c r="J183" i="24" s="1"/>
  <c r="K183" i="24" s="1"/>
  <c r="L183" i="24" s="1"/>
  <c r="M183" i="24" s="1"/>
  <c r="I184" i="24"/>
  <c r="J184" i="24" s="1"/>
  <c r="K184" i="24" s="1"/>
  <c r="L184" i="24" s="1"/>
  <c r="M184" i="24" s="1"/>
  <c r="I185" i="24"/>
  <c r="J185" i="24" s="1"/>
  <c r="K185" i="24" s="1"/>
  <c r="L185" i="24" s="1"/>
  <c r="M185" i="24" s="1"/>
  <c r="I186" i="24"/>
  <c r="J186" i="24" s="1"/>
  <c r="K186" i="24" s="1"/>
  <c r="L186" i="24" s="1"/>
  <c r="M186" i="24" s="1"/>
  <c r="I187" i="24"/>
  <c r="J187" i="24" s="1"/>
  <c r="K187" i="24" s="1"/>
  <c r="L187" i="24" s="1"/>
  <c r="M187" i="24" s="1"/>
  <c r="I188" i="24"/>
  <c r="J188" i="24" s="1"/>
  <c r="K188" i="24" s="1"/>
  <c r="L188" i="24" s="1"/>
  <c r="M188" i="24" s="1"/>
  <c r="I189" i="24"/>
  <c r="J189" i="24" s="1"/>
  <c r="K189" i="24" s="1"/>
  <c r="L189" i="24" s="1"/>
  <c r="M189" i="24" s="1"/>
  <c r="I194" i="24"/>
  <c r="J194" i="24" s="1"/>
  <c r="K194" i="24" s="1"/>
  <c r="L194" i="24" s="1"/>
  <c r="M194" i="24" s="1"/>
  <c r="I195" i="24"/>
  <c r="J195" i="24" s="1"/>
  <c r="K195" i="24" s="1"/>
  <c r="L195" i="24" s="1"/>
  <c r="M195" i="24" s="1"/>
  <c r="I196" i="24"/>
  <c r="J196" i="24" s="1"/>
  <c r="K196" i="24" s="1"/>
  <c r="L196" i="24" s="1"/>
  <c r="M196" i="24" s="1"/>
  <c r="I197" i="24"/>
  <c r="J197" i="24" s="1"/>
  <c r="K197" i="24" s="1"/>
  <c r="L197" i="24" s="1"/>
  <c r="M197" i="24" s="1"/>
  <c r="I198" i="24"/>
  <c r="J198" i="24" s="1"/>
  <c r="K198" i="24" s="1"/>
  <c r="L198" i="24" s="1"/>
  <c r="M198" i="24" s="1"/>
  <c r="I199" i="24"/>
  <c r="J199" i="24" s="1"/>
  <c r="K199" i="24" s="1"/>
  <c r="L199" i="24" s="1"/>
  <c r="M199" i="24" s="1"/>
  <c r="I200" i="24"/>
  <c r="J200" i="24" s="1"/>
  <c r="K200" i="24" s="1"/>
  <c r="L200" i="24" s="1"/>
  <c r="M200" i="24" s="1"/>
  <c r="I201" i="24"/>
  <c r="J201" i="24" s="1"/>
  <c r="K201" i="24" s="1"/>
  <c r="L201" i="24" s="1"/>
  <c r="M201" i="24" s="1"/>
  <c r="I206" i="24"/>
  <c r="J206" i="24" s="1"/>
  <c r="K206" i="24" s="1"/>
  <c r="L206" i="24" s="1"/>
  <c r="M206" i="24" s="1"/>
  <c r="I207" i="24"/>
  <c r="J207" i="24" s="1"/>
  <c r="K207" i="24" s="1"/>
  <c r="L207" i="24" s="1"/>
  <c r="M207" i="24" s="1"/>
  <c r="I208" i="24"/>
  <c r="J208" i="24" s="1"/>
  <c r="K208" i="24" s="1"/>
  <c r="L208" i="24" s="1"/>
  <c r="M208" i="24" s="1"/>
  <c r="I209" i="24"/>
  <c r="J209" i="24" s="1"/>
  <c r="K209" i="24" s="1"/>
  <c r="L209" i="24" s="1"/>
  <c r="M209" i="24" s="1"/>
  <c r="I210" i="24"/>
  <c r="J210" i="24" s="1"/>
  <c r="K210" i="24" s="1"/>
  <c r="L210" i="24" s="1"/>
  <c r="M210" i="24" s="1"/>
  <c r="I211" i="24"/>
  <c r="J211" i="24" s="1"/>
  <c r="K211" i="24" s="1"/>
  <c r="L211" i="24" s="1"/>
  <c r="M211" i="24" s="1"/>
  <c r="I212" i="24"/>
  <c r="J212" i="24" s="1"/>
  <c r="K212" i="24" s="1"/>
  <c r="L212" i="24" s="1"/>
  <c r="M212" i="24" s="1"/>
  <c r="I213" i="24"/>
  <c r="J213" i="24" s="1"/>
  <c r="K213" i="24" s="1"/>
  <c r="L213" i="24" s="1"/>
  <c r="M213" i="24" s="1"/>
  <c r="I218" i="24"/>
  <c r="J218" i="24" s="1"/>
  <c r="K218" i="24" s="1"/>
  <c r="L218" i="24" s="1"/>
  <c r="M218" i="24" s="1"/>
  <c r="I219" i="24"/>
  <c r="J219" i="24" s="1"/>
  <c r="K219" i="24" s="1"/>
  <c r="L219" i="24" s="1"/>
  <c r="M219" i="24" s="1"/>
  <c r="I220" i="24"/>
  <c r="J220" i="24" s="1"/>
  <c r="K220" i="24" s="1"/>
  <c r="L220" i="24" s="1"/>
  <c r="M220" i="24" s="1"/>
  <c r="I221" i="24"/>
  <c r="J221" i="24" s="1"/>
  <c r="K221" i="24" s="1"/>
  <c r="L221" i="24" s="1"/>
  <c r="M221" i="24" s="1"/>
  <c r="I222" i="24"/>
  <c r="J222" i="24" s="1"/>
  <c r="K222" i="24" s="1"/>
  <c r="L222" i="24" s="1"/>
  <c r="M222" i="24" s="1"/>
  <c r="I223" i="24"/>
  <c r="J223" i="24" s="1"/>
  <c r="K223" i="24" s="1"/>
  <c r="L223" i="24" s="1"/>
  <c r="M223" i="24" s="1"/>
  <c r="I224" i="24"/>
  <c r="J224" i="24" s="1"/>
  <c r="K224" i="24" s="1"/>
  <c r="L224" i="24" s="1"/>
  <c r="M224" i="24" s="1"/>
  <c r="I225" i="24"/>
  <c r="J225" i="24" s="1"/>
  <c r="K225" i="24" s="1"/>
  <c r="L225" i="24" s="1"/>
  <c r="M225" i="24" s="1"/>
  <c r="I230" i="24"/>
  <c r="J230" i="24" s="1"/>
  <c r="K230" i="24" s="1"/>
  <c r="L230" i="24" s="1"/>
  <c r="M230" i="24" s="1"/>
  <c r="I231" i="24"/>
  <c r="J231" i="24" s="1"/>
  <c r="K231" i="24" s="1"/>
  <c r="L231" i="24" s="1"/>
  <c r="M231" i="24" s="1"/>
  <c r="I232" i="24"/>
  <c r="J232" i="24" s="1"/>
  <c r="K232" i="24" s="1"/>
  <c r="L232" i="24" s="1"/>
  <c r="M232" i="24" s="1"/>
  <c r="I233" i="24"/>
  <c r="J233" i="24" s="1"/>
  <c r="K233" i="24" s="1"/>
  <c r="L233" i="24" s="1"/>
  <c r="M233" i="24" s="1"/>
  <c r="I234" i="24"/>
  <c r="J234" i="24" s="1"/>
  <c r="K234" i="24" s="1"/>
  <c r="L234" i="24" s="1"/>
  <c r="M234" i="24" s="1"/>
  <c r="I235" i="24"/>
  <c r="J235" i="24" s="1"/>
  <c r="K235" i="24" s="1"/>
  <c r="L235" i="24" s="1"/>
  <c r="M235" i="24" s="1"/>
  <c r="I236" i="24"/>
  <c r="J236" i="24" s="1"/>
  <c r="K236" i="24" s="1"/>
  <c r="L236" i="24" s="1"/>
  <c r="M236" i="24" s="1"/>
  <c r="I242" i="24"/>
  <c r="J242" i="24" s="1"/>
  <c r="K242" i="24" s="1"/>
  <c r="L242" i="24" s="1"/>
  <c r="M242" i="24" s="1"/>
  <c r="I243" i="24"/>
  <c r="J243" i="24" s="1"/>
  <c r="K243" i="24" s="1"/>
  <c r="L243" i="24" s="1"/>
  <c r="M243" i="24" s="1"/>
  <c r="I244" i="24"/>
  <c r="J244" i="24" s="1"/>
  <c r="K244" i="24" s="1"/>
  <c r="L244" i="24" s="1"/>
  <c r="M244" i="24" s="1"/>
  <c r="I245" i="24"/>
  <c r="J245" i="24" s="1"/>
  <c r="K245" i="24" s="1"/>
  <c r="L245" i="24" s="1"/>
  <c r="M245" i="24" s="1"/>
  <c r="I246" i="24"/>
  <c r="J246" i="24" s="1"/>
  <c r="K246" i="24" s="1"/>
  <c r="L246" i="24" s="1"/>
  <c r="M246" i="24" s="1"/>
  <c r="I247" i="24"/>
  <c r="J247" i="24" s="1"/>
  <c r="K247" i="24" s="1"/>
  <c r="L247" i="24" s="1"/>
  <c r="M247" i="24" s="1"/>
  <c r="I248" i="24"/>
  <c r="J248" i="24" s="1"/>
  <c r="K248" i="24" s="1"/>
  <c r="L248" i="24" s="1"/>
  <c r="M248" i="24" s="1"/>
  <c r="I254" i="24"/>
  <c r="J254" i="24" s="1"/>
  <c r="K254" i="24" s="1"/>
  <c r="L254" i="24" s="1"/>
  <c r="M254" i="24" s="1"/>
  <c r="I255" i="24"/>
  <c r="J255" i="24" s="1"/>
  <c r="K255" i="24" s="1"/>
  <c r="L255" i="24" s="1"/>
  <c r="M255" i="24" s="1"/>
  <c r="I256" i="24"/>
  <c r="J256" i="24" s="1"/>
  <c r="K256" i="24" s="1"/>
  <c r="L256" i="24" s="1"/>
  <c r="M256" i="24" s="1"/>
  <c r="I257" i="24"/>
  <c r="J257" i="24" s="1"/>
  <c r="K257" i="24" s="1"/>
  <c r="L257" i="24" s="1"/>
  <c r="M257" i="24" s="1"/>
  <c r="I258" i="24"/>
  <c r="J258" i="24" s="1"/>
  <c r="K258" i="24" s="1"/>
  <c r="L258" i="24" s="1"/>
  <c r="M258" i="24" s="1"/>
  <c r="I259" i="24"/>
  <c r="J259" i="24" s="1"/>
  <c r="K259" i="24" s="1"/>
  <c r="L259" i="24" s="1"/>
  <c r="M259" i="24" s="1"/>
  <c r="I260" i="24"/>
  <c r="J260" i="24" s="1"/>
  <c r="K260" i="24" s="1"/>
  <c r="L260" i="24" s="1"/>
  <c r="M260" i="24" s="1"/>
  <c r="I266" i="24"/>
  <c r="J266" i="24" s="1"/>
  <c r="K266" i="24" s="1"/>
  <c r="L266" i="24" s="1"/>
  <c r="M266" i="24" s="1"/>
  <c r="I267" i="24"/>
  <c r="J267" i="24" s="1"/>
  <c r="K267" i="24" s="1"/>
  <c r="L267" i="24" s="1"/>
  <c r="M267" i="24" s="1"/>
  <c r="I268" i="24"/>
  <c r="J268" i="24" s="1"/>
  <c r="K268" i="24" s="1"/>
  <c r="L268" i="24" s="1"/>
  <c r="M268" i="24" s="1"/>
  <c r="I269" i="24"/>
  <c r="J269" i="24" s="1"/>
  <c r="K269" i="24" s="1"/>
  <c r="L269" i="24" s="1"/>
  <c r="M269" i="24" s="1"/>
  <c r="I270" i="24"/>
  <c r="J270" i="24" s="1"/>
  <c r="K270" i="24" s="1"/>
  <c r="L270" i="24" s="1"/>
  <c r="M270" i="24" s="1"/>
  <c r="I271" i="24"/>
  <c r="J271" i="24" s="1"/>
  <c r="K271" i="24" s="1"/>
  <c r="L271" i="24" s="1"/>
  <c r="M271" i="24" s="1"/>
  <c r="I272" i="24"/>
  <c r="J272" i="24" s="1"/>
  <c r="K272" i="24" s="1"/>
  <c r="L272" i="24" s="1"/>
  <c r="M272" i="24" s="1"/>
  <c r="I278" i="24"/>
  <c r="J278" i="24" s="1"/>
  <c r="K278" i="24" s="1"/>
  <c r="L278" i="24" s="1"/>
  <c r="M278" i="24" s="1"/>
  <c r="I279" i="24"/>
  <c r="J279" i="24" s="1"/>
  <c r="K279" i="24" s="1"/>
  <c r="L279" i="24" s="1"/>
  <c r="M279" i="24" s="1"/>
  <c r="I280" i="24"/>
  <c r="J280" i="24" s="1"/>
  <c r="K280" i="24" s="1"/>
  <c r="L280" i="24" s="1"/>
  <c r="M280" i="24" s="1"/>
  <c r="I281" i="24"/>
  <c r="J281" i="24" s="1"/>
  <c r="K281" i="24" s="1"/>
  <c r="L281" i="24" s="1"/>
  <c r="M281" i="24" s="1"/>
  <c r="I282" i="24"/>
  <c r="J282" i="24" s="1"/>
  <c r="K282" i="24" s="1"/>
  <c r="L282" i="24" s="1"/>
  <c r="M282" i="24" s="1"/>
  <c r="I283" i="24"/>
  <c r="J283" i="24" s="1"/>
  <c r="K283" i="24" s="1"/>
  <c r="L283" i="24" s="1"/>
  <c r="M283" i="24" s="1"/>
  <c r="I284" i="24"/>
  <c r="J284" i="24" s="1"/>
  <c r="K284" i="24" s="1"/>
  <c r="L284" i="24" s="1"/>
  <c r="M284" i="24" s="1"/>
  <c r="I290" i="24"/>
  <c r="J290" i="24" s="1"/>
  <c r="K290" i="24" s="1"/>
  <c r="L290" i="24" s="1"/>
  <c r="M290" i="24" s="1"/>
  <c r="I291" i="24"/>
  <c r="J291" i="24" s="1"/>
  <c r="K291" i="24" s="1"/>
  <c r="L291" i="24" s="1"/>
  <c r="M291" i="24" s="1"/>
  <c r="I292" i="24"/>
  <c r="J292" i="24" s="1"/>
  <c r="K292" i="24" s="1"/>
  <c r="L292" i="24" s="1"/>
  <c r="M292" i="24" s="1"/>
  <c r="I293" i="24"/>
  <c r="J293" i="24" s="1"/>
  <c r="K293" i="24" s="1"/>
  <c r="L293" i="24" s="1"/>
  <c r="M293" i="24" s="1"/>
  <c r="I294" i="24"/>
  <c r="J294" i="24" s="1"/>
  <c r="K294" i="24" s="1"/>
  <c r="L294" i="24" s="1"/>
  <c r="M294" i="24" s="1"/>
  <c r="I295" i="24"/>
  <c r="J295" i="24" s="1"/>
  <c r="K295" i="24" s="1"/>
  <c r="L295" i="24" s="1"/>
  <c r="M295" i="24" s="1"/>
  <c r="I296" i="24"/>
  <c r="J296" i="24" s="1"/>
  <c r="K296" i="24" s="1"/>
  <c r="L296" i="24" s="1"/>
  <c r="M296" i="24" s="1"/>
  <c r="I302" i="24"/>
  <c r="J302" i="24" s="1"/>
  <c r="K302" i="24" s="1"/>
  <c r="L302" i="24" s="1"/>
  <c r="M302" i="24" s="1"/>
  <c r="I303" i="24"/>
  <c r="J303" i="24" s="1"/>
  <c r="K303" i="24" s="1"/>
  <c r="L303" i="24" s="1"/>
  <c r="M303" i="24" s="1"/>
  <c r="I304" i="24"/>
  <c r="J304" i="24" s="1"/>
  <c r="K304" i="24" s="1"/>
  <c r="L304" i="24" s="1"/>
  <c r="M304" i="24" s="1"/>
  <c r="I306" i="24"/>
  <c r="J306" i="24" s="1"/>
  <c r="K306" i="24" s="1"/>
  <c r="L306" i="24" s="1"/>
  <c r="M306" i="24" s="1"/>
  <c r="I307" i="24"/>
  <c r="J307" i="24" s="1"/>
  <c r="K307" i="24" s="1"/>
  <c r="L307" i="24" s="1"/>
  <c r="M307" i="24" s="1"/>
  <c r="I308" i="24"/>
  <c r="J308" i="24" s="1"/>
  <c r="K308" i="24" s="1"/>
  <c r="L308" i="24" s="1"/>
  <c r="M308" i="24" s="1"/>
  <c r="I315" i="24"/>
  <c r="J315" i="24" s="1"/>
  <c r="K315" i="24" s="1"/>
  <c r="L315" i="24" s="1"/>
  <c r="M315" i="24" s="1"/>
  <c r="I316" i="24"/>
  <c r="J316" i="24" s="1"/>
  <c r="K316" i="24" s="1"/>
  <c r="L316" i="24" s="1"/>
  <c r="M316" i="24" s="1"/>
  <c r="I317" i="24"/>
  <c r="J317" i="24" s="1"/>
  <c r="K317" i="24" s="1"/>
  <c r="L317" i="24" s="1"/>
  <c r="M317" i="24" s="1"/>
  <c r="I318" i="24"/>
  <c r="J318" i="24" s="1"/>
  <c r="K318" i="24" s="1"/>
  <c r="L318" i="24" s="1"/>
  <c r="M318" i="24" s="1"/>
  <c r="I319" i="24"/>
  <c r="J319" i="24" s="1"/>
  <c r="K319" i="24" s="1"/>
  <c r="L319" i="24" s="1"/>
  <c r="M319" i="24" s="1"/>
  <c r="I320" i="24"/>
  <c r="J320" i="24" s="1"/>
  <c r="K320" i="24" s="1"/>
  <c r="L320" i="24" s="1"/>
  <c r="M320" i="24" s="1"/>
  <c r="I324" i="24"/>
  <c r="J324" i="24" s="1"/>
  <c r="K324" i="24" s="1"/>
  <c r="L324" i="24" s="1"/>
  <c r="M324" i="24" s="1"/>
  <c r="I327" i="24"/>
  <c r="J327" i="24" s="1"/>
  <c r="K327" i="24" s="1"/>
  <c r="L327" i="24" s="1"/>
  <c r="M327" i="24" s="1"/>
  <c r="I328" i="24"/>
  <c r="J328" i="24" s="1"/>
  <c r="K328" i="24" s="1"/>
  <c r="L328" i="24" s="1"/>
  <c r="M328" i="24" s="1"/>
  <c r="I329" i="24"/>
  <c r="J329" i="24" s="1"/>
  <c r="K329" i="24" s="1"/>
  <c r="L329" i="24" s="1"/>
  <c r="M329" i="24" s="1"/>
  <c r="I330" i="24"/>
  <c r="J330" i="24" s="1"/>
  <c r="K330" i="24" s="1"/>
  <c r="L330" i="24" s="1"/>
  <c r="M330" i="24" s="1"/>
  <c r="I331" i="24"/>
  <c r="J331" i="24" s="1"/>
  <c r="K331" i="24" s="1"/>
  <c r="L331" i="24" s="1"/>
  <c r="M331" i="24" s="1"/>
  <c r="I332" i="24"/>
  <c r="J332" i="24" s="1"/>
  <c r="K332" i="24" s="1"/>
  <c r="L332" i="24" s="1"/>
  <c r="M332" i="24" s="1"/>
  <c r="I339" i="24"/>
  <c r="J339" i="24" s="1"/>
  <c r="K339" i="24" s="1"/>
  <c r="L339" i="24" s="1"/>
  <c r="M339" i="24" s="1"/>
  <c r="I340" i="24"/>
  <c r="J340" i="24" s="1"/>
  <c r="K340" i="24" s="1"/>
  <c r="L340" i="24" s="1"/>
  <c r="M340" i="24" s="1"/>
  <c r="I341" i="24"/>
  <c r="J341" i="24" s="1"/>
  <c r="K341" i="24" s="1"/>
  <c r="L341" i="24" s="1"/>
  <c r="M341" i="24" s="1"/>
  <c r="I342" i="24"/>
  <c r="J342" i="24" s="1"/>
  <c r="K342" i="24" s="1"/>
  <c r="L342" i="24" s="1"/>
  <c r="M342" i="24" s="1"/>
  <c r="I343" i="24"/>
  <c r="J343" i="24" s="1"/>
  <c r="K343" i="24" s="1"/>
  <c r="L343" i="24" s="1"/>
  <c r="M343" i="24" s="1"/>
  <c r="I344" i="24"/>
  <c r="J344" i="24" s="1"/>
  <c r="K344" i="24" s="1"/>
  <c r="L344" i="24" s="1"/>
  <c r="M344" i="24" s="1"/>
  <c r="I351" i="24"/>
  <c r="J351" i="24" s="1"/>
  <c r="K351" i="24" s="1"/>
  <c r="L351" i="24" s="1"/>
  <c r="M351" i="24" s="1"/>
  <c r="I352" i="24"/>
  <c r="J352" i="24" s="1"/>
  <c r="K352" i="24" s="1"/>
  <c r="L352" i="24" s="1"/>
  <c r="M352" i="24" s="1"/>
  <c r="I353" i="24"/>
  <c r="J353" i="24" s="1"/>
  <c r="K353" i="24" s="1"/>
  <c r="L353" i="24" s="1"/>
  <c r="M353" i="24" s="1"/>
  <c r="I354" i="24"/>
  <c r="J354" i="24" s="1"/>
  <c r="K354" i="24" s="1"/>
  <c r="L354" i="24" s="1"/>
  <c r="M354" i="24" s="1"/>
  <c r="I355" i="24"/>
  <c r="J355" i="24" s="1"/>
  <c r="K355" i="24" s="1"/>
  <c r="L355" i="24" s="1"/>
  <c r="M355" i="24" s="1"/>
  <c r="I356" i="24"/>
  <c r="J356" i="24" s="1"/>
  <c r="K356" i="24" s="1"/>
  <c r="L356" i="24" s="1"/>
  <c r="M356" i="24" s="1"/>
  <c r="I363" i="24"/>
  <c r="J363" i="24" s="1"/>
  <c r="K363" i="24" s="1"/>
  <c r="L363" i="24" s="1"/>
  <c r="M363" i="24" s="1"/>
  <c r="I364" i="24"/>
  <c r="J364" i="24" s="1"/>
  <c r="K364" i="24" s="1"/>
  <c r="L364" i="24" s="1"/>
  <c r="M364" i="24" s="1"/>
  <c r="I365" i="24"/>
  <c r="J365" i="24" s="1"/>
  <c r="K365" i="24" s="1"/>
  <c r="L365" i="24" s="1"/>
  <c r="M365" i="24" s="1"/>
  <c r="I366" i="24"/>
  <c r="J366" i="24" s="1"/>
  <c r="K366" i="24" s="1"/>
  <c r="L366" i="24" s="1"/>
  <c r="M366" i="24" s="1"/>
  <c r="I367" i="24"/>
  <c r="J367" i="24" s="1"/>
  <c r="K367" i="24" s="1"/>
  <c r="L367" i="24" s="1"/>
  <c r="M367" i="24" s="1"/>
  <c r="I368" i="24"/>
  <c r="J368" i="24" s="1"/>
  <c r="K368" i="24" s="1"/>
  <c r="L368" i="24" s="1"/>
  <c r="M368" i="24" s="1"/>
  <c r="I375" i="24"/>
  <c r="J375" i="24" s="1"/>
  <c r="K375" i="24" s="1"/>
  <c r="L375" i="24" s="1"/>
  <c r="M375" i="24" s="1"/>
  <c r="I376" i="24"/>
  <c r="J376" i="24" s="1"/>
  <c r="K376" i="24" s="1"/>
  <c r="L376" i="24" s="1"/>
  <c r="M376" i="24" s="1"/>
  <c r="I377" i="24"/>
  <c r="J377" i="24" s="1"/>
  <c r="K377" i="24" s="1"/>
  <c r="L377" i="24" s="1"/>
  <c r="M377" i="24" s="1"/>
  <c r="I378" i="24"/>
  <c r="J378" i="24" s="1"/>
  <c r="K378" i="24" s="1"/>
  <c r="L378" i="24" s="1"/>
  <c r="M378" i="24" s="1"/>
  <c r="I379" i="24"/>
  <c r="J379" i="24" s="1"/>
  <c r="K379" i="24" s="1"/>
  <c r="L379" i="24" s="1"/>
  <c r="M379" i="24" s="1"/>
  <c r="I380" i="24"/>
  <c r="J380" i="24" s="1"/>
  <c r="K380" i="24" s="1"/>
  <c r="L380" i="24" s="1"/>
  <c r="M380" i="24" s="1"/>
  <c r="I387" i="24"/>
  <c r="J387" i="24" s="1"/>
  <c r="K387" i="24" s="1"/>
  <c r="L387" i="24" s="1"/>
  <c r="M387" i="24" s="1"/>
  <c r="I388" i="24"/>
  <c r="J388" i="24" s="1"/>
  <c r="K388" i="24" s="1"/>
  <c r="L388" i="24" s="1"/>
  <c r="M388" i="24" s="1"/>
  <c r="I389" i="24"/>
  <c r="J389" i="24" s="1"/>
  <c r="K389" i="24" s="1"/>
  <c r="L389" i="24" s="1"/>
  <c r="M389" i="24" s="1"/>
  <c r="I390" i="24"/>
  <c r="J390" i="24" s="1"/>
  <c r="K390" i="24" s="1"/>
  <c r="L390" i="24" s="1"/>
  <c r="M390" i="24" s="1"/>
  <c r="I391" i="24"/>
  <c r="J391" i="24" s="1"/>
  <c r="K391" i="24" s="1"/>
  <c r="L391" i="24" s="1"/>
  <c r="M391" i="24" s="1"/>
  <c r="I392" i="24"/>
  <c r="J392" i="24" s="1"/>
  <c r="K392" i="24" s="1"/>
  <c r="L392" i="24" s="1"/>
  <c r="M392" i="24" s="1"/>
  <c r="I399" i="24"/>
  <c r="J399" i="24" s="1"/>
  <c r="K399" i="24" s="1"/>
  <c r="L399" i="24" s="1"/>
  <c r="M399" i="24" s="1"/>
  <c r="I400" i="24"/>
  <c r="J400" i="24" s="1"/>
  <c r="K400" i="24" s="1"/>
  <c r="L400" i="24" s="1"/>
  <c r="M400" i="24" s="1"/>
  <c r="I401" i="24"/>
  <c r="J401" i="24" s="1"/>
  <c r="K401" i="24" s="1"/>
  <c r="L401" i="24" s="1"/>
  <c r="M401" i="24" s="1"/>
  <c r="I402" i="24"/>
  <c r="J402" i="24" s="1"/>
  <c r="K402" i="24" s="1"/>
  <c r="L402" i="24" s="1"/>
  <c r="M402" i="24" s="1"/>
  <c r="I403" i="24"/>
  <c r="J403" i="24" s="1"/>
  <c r="K403" i="24" s="1"/>
  <c r="L403" i="24" s="1"/>
  <c r="M403" i="24" s="1"/>
  <c r="I404" i="24"/>
  <c r="J404" i="24" s="1"/>
  <c r="K404" i="24" s="1"/>
  <c r="L404" i="24" s="1"/>
  <c r="M404" i="24" s="1"/>
  <c r="I405" i="24"/>
  <c r="J405" i="24" s="1"/>
  <c r="K405" i="24" s="1"/>
  <c r="L405" i="24" s="1"/>
  <c r="M405" i="24" s="1"/>
  <c r="I412" i="24"/>
  <c r="J412" i="24" s="1"/>
  <c r="K412" i="24" s="1"/>
  <c r="L412" i="24" s="1"/>
  <c r="M412" i="24" s="1"/>
  <c r="I413" i="24"/>
  <c r="J413" i="24" s="1"/>
  <c r="K413" i="24" s="1"/>
  <c r="L413" i="24" s="1"/>
  <c r="M413" i="24" s="1"/>
  <c r="I414" i="24"/>
  <c r="J414" i="24" s="1"/>
  <c r="K414" i="24" s="1"/>
  <c r="L414" i="24" s="1"/>
  <c r="M414" i="24" s="1"/>
  <c r="I415" i="24"/>
  <c r="J415" i="24" s="1"/>
  <c r="K415" i="24" s="1"/>
  <c r="L415" i="24" s="1"/>
  <c r="M415" i="24" s="1"/>
  <c r="I416" i="24"/>
  <c r="J416" i="24" s="1"/>
  <c r="K416" i="24" s="1"/>
  <c r="L416" i="24" s="1"/>
  <c r="M416" i="24" s="1"/>
  <c r="I423" i="24"/>
  <c r="J423" i="24" s="1"/>
  <c r="K423" i="24" s="1"/>
  <c r="L423" i="24" s="1"/>
  <c r="M423" i="24" s="1"/>
  <c r="I424" i="24"/>
  <c r="J424" i="24" s="1"/>
  <c r="K424" i="24" s="1"/>
  <c r="L424" i="24" s="1"/>
  <c r="M424" i="24" s="1"/>
  <c r="I425" i="24"/>
  <c r="J425" i="24" s="1"/>
  <c r="K425" i="24" s="1"/>
  <c r="L425" i="24" s="1"/>
  <c r="M425" i="24" s="1"/>
  <c r="I426" i="24"/>
  <c r="J426" i="24" s="1"/>
  <c r="K426" i="24" s="1"/>
  <c r="L426" i="24" s="1"/>
  <c r="M426" i="24" s="1"/>
  <c r="I427" i="24"/>
  <c r="J427" i="24" s="1"/>
  <c r="K427" i="24" s="1"/>
  <c r="L427" i="24" s="1"/>
  <c r="M427" i="24" s="1"/>
  <c r="I428" i="24"/>
  <c r="J428" i="24" s="1"/>
  <c r="K428" i="24" s="1"/>
  <c r="L428" i="24" s="1"/>
  <c r="M428" i="24" s="1"/>
  <c r="I436" i="24"/>
  <c r="J436" i="24" s="1"/>
  <c r="K436" i="24" s="1"/>
  <c r="L436" i="24" s="1"/>
  <c r="M436" i="24" s="1"/>
  <c r="I437" i="24"/>
  <c r="J437" i="24" s="1"/>
  <c r="K437" i="24" s="1"/>
  <c r="L437" i="24" s="1"/>
  <c r="M437" i="24" s="1"/>
  <c r="I438" i="24"/>
  <c r="J438" i="24" s="1"/>
  <c r="K438" i="24" s="1"/>
  <c r="L438" i="24" s="1"/>
  <c r="M438" i="24" s="1"/>
  <c r="I439" i="24"/>
  <c r="J439" i="24" s="1"/>
  <c r="K439" i="24" s="1"/>
  <c r="L439" i="24" s="1"/>
  <c r="M439" i="24" s="1"/>
  <c r="I440" i="24"/>
  <c r="J440" i="24" s="1"/>
  <c r="K440" i="24" s="1"/>
  <c r="L440" i="24" s="1"/>
  <c r="M440" i="24" s="1"/>
  <c r="I444" i="24"/>
  <c r="J444" i="24" s="1"/>
  <c r="K444" i="24" s="1"/>
  <c r="L444" i="24" s="1"/>
  <c r="M444" i="24" s="1"/>
  <c r="I447" i="24"/>
  <c r="J447" i="24" s="1"/>
  <c r="K447" i="24" s="1"/>
  <c r="L447" i="24" s="1"/>
  <c r="M447" i="24" s="1"/>
  <c r="I448" i="24"/>
  <c r="J448" i="24" s="1"/>
  <c r="K448" i="24" s="1"/>
  <c r="L448" i="24" s="1"/>
  <c r="M448" i="24" s="1"/>
  <c r="I449" i="24"/>
  <c r="J449" i="24" s="1"/>
  <c r="K449" i="24" s="1"/>
  <c r="L449" i="24" s="1"/>
  <c r="M449" i="24" s="1"/>
  <c r="I450" i="24"/>
  <c r="J450" i="24" s="1"/>
  <c r="K450" i="24" s="1"/>
  <c r="L450" i="24" s="1"/>
  <c r="M450" i="24" s="1"/>
  <c r="I451" i="24"/>
  <c r="J451" i="24" s="1"/>
  <c r="K451" i="24" s="1"/>
  <c r="L451" i="24" s="1"/>
  <c r="M451" i="24" s="1"/>
  <c r="I452" i="24"/>
  <c r="J452" i="24" s="1"/>
  <c r="K452" i="24" s="1"/>
  <c r="L452" i="24" s="1"/>
  <c r="M452" i="24" s="1"/>
  <c r="I459" i="24"/>
  <c r="J459" i="24" s="1"/>
  <c r="K459" i="24" s="1"/>
  <c r="L459" i="24" s="1"/>
  <c r="M459" i="24" s="1"/>
  <c r="I460" i="24"/>
  <c r="J460" i="24" s="1"/>
  <c r="K460" i="24" s="1"/>
  <c r="L460" i="24" s="1"/>
  <c r="M460" i="24" s="1"/>
  <c r="I461" i="24"/>
  <c r="J461" i="24" s="1"/>
  <c r="K461" i="24" s="1"/>
  <c r="L461" i="24" s="1"/>
  <c r="M461" i="24" s="1"/>
  <c r="I462" i="24"/>
  <c r="J462" i="24" s="1"/>
  <c r="K462" i="24" s="1"/>
  <c r="L462" i="24" s="1"/>
  <c r="M462" i="24" s="1"/>
  <c r="I463" i="24"/>
  <c r="J463" i="24" s="1"/>
  <c r="K463" i="24" s="1"/>
  <c r="L463" i="24" s="1"/>
  <c r="M463" i="24" s="1"/>
  <c r="I464" i="24"/>
  <c r="J464" i="24" s="1"/>
  <c r="K464" i="24" s="1"/>
  <c r="L464" i="24" s="1"/>
  <c r="M464" i="24" s="1"/>
  <c r="I471" i="24"/>
  <c r="J471" i="24" s="1"/>
  <c r="K471" i="24" s="1"/>
  <c r="L471" i="24" s="1"/>
  <c r="M471" i="24" s="1"/>
  <c r="I472" i="24"/>
  <c r="J472" i="24" s="1"/>
  <c r="K472" i="24" s="1"/>
  <c r="L472" i="24" s="1"/>
  <c r="M472" i="24" s="1"/>
  <c r="I473" i="24"/>
  <c r="J473" i="24" s="1"/>
  <c r="K473" i="24" s="1"/>
  <c r="L473" i="24" s="1"/>
  <c r="M473" i="24" s="1"/>
  <c r="I474" i="24"/>
  <c r="J474" i="24" s="1"/>
  <c r="K474" i="24" s="1"/>
  <c r="L474" i="24" s="1"/>
  <c r="M474" i="24" s="1"/>
  <c r="I475" i="24"/>
  <c r="J475" i="24" s="1"/>
  <c r="K475" i="24" s="1"/>
  <c r="L475" i="24" s="1"/>
  <c r="M475" i="24" s="1"/>
  <c r="I476" i="24"/>
  <c r="J476" i="24" s="1"/>
  <c r="K476" i="24" s="1"/>
  <c r="L476" i="24" s="1"/>
  <c r="M476" i="24" s="1"/>
  <c r="I478" i="24"/>
  <c r="J478" i="24" s="1"/>
  <c r="K478" i="24" s="1"/>
  <c r="L478" i="24" s="1"/>
  <c r="M478" i="24" s="1"/>
  <c r="I483" i="24"/>
  <c r="J483" i="24" s="1"/>
  <c r="K483" i="24" s="1"/>
  <c r="L483" i="24" s="1"/>
  <c r="M483" i="24" s="1"/>
  <c r="I484" i="24"/>
  <c r="J484" i="24" s="1"/>
  <c r="K484" i="24" s="1"/>
  <c r="L484" i="24" s="1"/>
  <c r="M484" i="24" s="1"/>
  <c r="I485" i="24"/>
  <c r="J485" i="24" s="1"/>
  <c r="K485" i="24" s="1"/>
  <c r="L485" i="24" s="1"/>
  <c r="M485" i="24" s="1"/>
  <c r="I486" i="24"/>
  <c r="J486" i="24" s="1"/>
  <c r="K486" i="24" s="1"/>
  <c r="L486" i="24" s="1"/>
  <c r="M486" i="24" s="1"/>
  <c r="I487" i="24"/>
  <c r="J487" i="24" s="1"/>
  <c r="K487" i="24" s="1"/>
  <c r="L487" i="24" s="1"/>
  <c r="M487" i="24" s="1"/>
  <c r="I488" i="24"/>
  <c r="J488" i="24" s="1"/>
  <c r="K488" i="24" s="1"/>
  <c r="L488" i="24" s="1"/>
  <c r="M488" i="24" s="1"/>
  <c r="I490" i="24"/>
  <c r="J490" i="24" s="1"/>
  <c r="K490" i="24" s="1"/>
  <c r="L490" i="24" s="1"/>
  <c r="M490" i="24" s="1"/>
  <c r="I495" i="24"/>
  <c r="J495" i="24" s="1"/>
  <c r="K495" i="24" s="1"/>
  <c r="L495" i="24" s="1"/>
  <c r="M495" i="24" s="1"/>
  <c r="I496" i="24"/>
  <c r="J496" i="24" s="1"/>
  <c r="K496" i="24" s="1"/>
  <c r="L496" i="24" s="1"/>
  <c r="M496" i="24" s="1"/>
  <c r="I497" i="24"/>
  <c r="J497" i="24" s="1"/>
  <c r="K497" i="24" s="1"/>
  <c r="L497" i="24" s="1"/>
  <c r="M497" i="24" s="1"/>
  <c r="I498" i="24"/>
  <c r="J498" i="24" s="1"/>
  <c r="K498" i="24" s="1"/>
  <c r="L498" i="24" s="1"/>
  <c r="M498" i="24" s="1"/>
  <c r="I499" i="24"/>
  <c r="J499" i="24" s="1"/>
  <c r="K499" i="24" s="1"/>
  <c r="L499" i="24" s="1"/>
  <c r="M499" i="24" s="1"/>
  <c r="I500" i="24"/>
  <c r="J500" i="24" s="1"/>
  <c r="K500" i="24" s="1"/>
  <c r="L500" i="24" s="1"/>
  <c r="M500" i="24" s="1"/>
  <c r="I504" i="24"/>
  <c r="J504" i="24" s="1"/>
  <c r="K504" i="24" s="1"/>
  <c r="L504" i="24" s="1"/>
  <c r="M504" i="24" s="1"/>
  <c r="I507" i="24"/>
  <c r="J507" i="24" s="1"/>
  <c r="K507" i="24" s="1"/>
  <c r="L507" i="24" s="1"/>
  <c r="M507" i="24" s="1"/>
  <c r="I508" i="24"/>
  <c r="J508" i="24" s="1"/>
  <c r="K508" i="24" s="1"/>
  <c r="L508" i="24" s="1"/>
  <c r="M508" i="24" s="1"/>
  <c r="I509" i="24"/>
  <c r="J509" i="24" s="1"/>
  <c r="K509" i="24" s="1"/>
  <c r="L509" i="24" s="1"/>
  <c r="M509" i="24" s="1"/>
  <c r="I510" i="24"/>
  <c r="J510" i="24" s="1"/>
  <c r="K510" i="24" s="1"/>
  <c r="L510" i="24" s="1"/>
  <c r="M510" i="24" s="1"/>
  <c r="I511" i="24"/>
  <c r="J511" i="24" s="1"/>
  <c r="K511" i="24" s="1"/>
  <c r="L511" i="24" s="1"/>
  <c r="M511" i="24" s="1"/>
  <c r="I512" i="24"/>
  <c r="J512" i="24" s="1"/>
  <c r="K512" i="24" s="1"/>
  <c r="L512" i="24" s="1"/>
  <c r="M512" i="24" s="1"/>
  <c r="I519" i="24"/>
  <c r="J519" i="24" s="1"/>
  <c r="K519" i="24" s="1"/>
  <c r="L519" i="24" s="1"/>
  <c r="M519" i="24" s="1"/>
  <c r="I520" i="24"/>
  <c r="J520" i="24" s="1"/>
  <c r="K520" i="24" s="1"/>
  <c r="L520" i="24" s="1"/>
  <c r="M520" i="24" s="1"/>
  <c r="I521" i="24"/>
  <c r="J521" i="24" s="1"/>
  <c r="K521" i="24" s="1"/>
  <c r="L521" i="24" s="1"/>
  <c r="M521" i="24" s="1"/>
  <c r="I522" i="24"/>
  <c r="J522" i="24" s="1"/>
  <c r="K522" i="24" s="1"/>
  <c r="L522" i="24" s="1"/>
  <c r="M522" i="24" s="1"/>
  <c r="I523" i="24"/>
  <c r="J523" i="24" s="1"/>
  <c r="K523" i="24" s="1"/>
  <c r="L523" i="24" s="1"/>
  <c r="M523" i="24" s="1"/>
  <c r="I524" i="24"/>
  <c r="J524" i="24" s="1"/>
  <c r="K524" i="24" s="1"/>
  <c r="L524" i="24" s="1"/>
  <c r="M524" i="24" s="1"/>
  <c r="I531" i="24"/>
  <c r="J531" i="24" s="1"/>
  <c r="K531" i="24" s="1"/>
  <c r="L531" i="24" s="1"/>
  <c r="M531" i="24" s="1"/>
  <c r="I532" i="24"/>
  <c r="J532" i="24" s="1"/>
  <c r="K532" i="24" s="1"/>
  <c r="L532" i="24" s="1"/>
  <c r="M532" i="24" s="1"/>
  <c r="I533" i="24"/>
  <c r="J533" i="24" s="1"/>
  <c r="K533" i="24" s="1"/>
  <c r="L533" i="24" s="1"/>
  <c r="M533" i="24" s="1"/>
  <c r="I534" i="24"/>
  <c r="J534" i="24" s="1"/>
  <c r="K534" i="24" s="1"/>
  <c r="L534" i="24" s="1"/>
  <c r="M534" i="24" s="1"/>
  <c r="I535" i="24"/>
  <c r="J535" i="24" s="1"/>
  <c r="K535" i="24" s="1"/>
  <c r="L535" i="24" s="1"/>
  <c r="M535" i="24" s="1"/>
  <c r="I536" i="24"/>
  <c r="J536" i="24" s="1"/>
  <c r="K536" i="24" s="1"/>
  <c r="L536" i="24" s="1"/>
  <c r="M536" i="24" s="1"/>
  <c r="F31" i="14" l="1"/>
  <c r="F12" i="2" s="1"/>
  <c r="E31" i="14"/>
  <c r="E12" i="2" s="1"/>
  <c r="D31" i="14"/>
  <c r="C31" i="14"/>
  <c r="D29" i="14" l="1"/>
  <c r="D28" i="14"/>
  <c r="J25" i="5" l="1"/>
  <c r="I25" i="5"/>
  <c r="H25" i="5"/>
  <c r="G25" i="5"/>
  <c r="F25" i="5"/>
  <c r="E25" i="5"/>
  <c r="I67" i="2" l="1"/>
  <c r="I70" i="2" s="1"/>
  <c r="H67" i="2"/>
  <c r="H70" i="2" s="1"/>
  <c r="G67" i="2"/>
  <c r="G70" i="2" s="1"/>
  <c r="F67" i="2"/>
  <c r="F70" i="2" s="1"/>
  <c r="E67" i="2"/>
  <c r="E70" i="2" s="1"/>
  <c r="D67" i="2"/>
  <c r="D70" i="2" s="1"/>
  <c r="I37" i="2"/>
  <c r="H37" i="2"/>
  <c r="G37" i="2"/>
  <c r="F37" i="2"/>
  <c r="E37" i="2"/>
  <c r="J48" i="4"/>
  <c r="I48" i="4"/>
  <c r="H48" i="4"/>
  <c r="G48" i="4"/>
  <c r="I54" i="4" s="1"/>
  <c r="F48" i="4"/>
  <c r="H54" i="4" s="1"/>
  <c r="E48" i="4"/>
  <c r="G54" i="4" s="1"/>
  <c r="J42" i="4"/>
  <c r="I74" i="2" s="1"/>
  <c r="I76" i="2" s="1"/>
  <c r="I42" i="4"/>
  <c r="H74" i="2" s="1"/>
  <c r="H76" i="2" s="1"/>
  <c r="H42" i="4"/>
  <c r="G74" i="2" s="1"/>
  <c r="G76" i="2" s="1"/>
  <c r="G42" i="4"/>
  <c r="F74" i="2" s="1"/>
  <c r="F76" i="2" s="1"/>
  <c r="F42" i="4"/>
  <c r="E74" i="2" s="1"/>
  <c r="E76" i="2" s="1"/>
  <c r="E42" i="4"/>
  <c r="D74" i="2" s="1"/>
  <c r="D76" i="2" s="1"/>
  <c r="J37" i="4"/>
  <c r="I37" i="4"/>
  <c r="H37" i="4"/>
  <c r="G37" i="4"/>
  <c r="F37" i="4"/>
  <c r="E37" i="4"/>
  <c r="J36" i="4"/>
  <c r="I36" i="4"/>
  <c r="H36" i="4"/>
  <c r="G36" i="4"/>
  <c r="F36" i="4"/>
  <c r="E36" i="4"/>
  <c r="J32" i="4"/>
  <c r="I32" i="4"/>
  <c r="H32" i="4"/>
  <c r="G32" i="4"/>
  <c r="F32" i="4"/>
  <c r="E32" i="4"/>
  <c r="J27" i="4"/>
  <c r="I27" i="4"/>
  <c r="H27" i="4"/>
  <c r="G27" i="4"/>
  <c r="F27" i="4"/>
  <c r="E27" i="4"/>
  <c r="J22" i="4"/>
  <c r="I22" i="4"/>
  <c r="H22" i="4"/>
  <c r="G22" i="4"/>
  <c r="F22" i="4"/>
  <c r="E22" i="4"/>
  <c r="J12" i="4"/>
  <c r="I12" i="4"/>
  <c r="H12" i="4"/>
  <c r="G12" i="4"/>
  <c r="F12" i="4"/>
  <c r="E12" i="4"/>
  <c r="J11" i="4"/>
  <c r="I11" i="4"/>
  <c r="H11" i="4"/>
  <c r="G11" i="4"/>
  <c r="F11" i="4"/>
  <c r="E11" i="4"/>
  <c r="J8" i="4"/>
  <c r="J16" i="4" s="1"/>
  <c r="I8" i="4"/>
  <c r="I16" i="4" s="1"/>
  <c r="H8" i="4"/>
  <c r="H16" i="4" s="1"/>
  <c r="G8" i="4"/>
  <c r="G16" i="4" s="1"/>
  <c r="F8" i="4"/>
  <c r="E8" i="4"/>
  <c r="E16" i="4" s="1"/>
  <c r="J7" i="4"/>
  <c r="I7" i="4"/>
  <c r="H7" i="4"/>
  <c r="G7" i="4"/>
  <c r="F7" i="4"/>
  <c r="E7" i="4"/>
  <c r="E13" i="4" l="1"/>
  <c r="G13" i="4"/>
  <c r="H13" i="4"/>
  <c r="J54" i="4"/>
  <c r="I13" i="4"/>
  <c r="F16" i="4"/>
  <c r="F13" i="4"/>
  <c r="G15" i="4"/>
  <c r="G28" i="4" s="1"/>
  <c r="G29" i="4" s="1"/>
  <c r="J13" i="4"/>
  <c r="J15" i="4"/>
  <c r="J28" i="4" s="1"/>
  <c r="J29" i="4" s="1"/>
  <c r="I15" i="4"/>
  <c r="I28" i="4" s="1"/>
  <c r="I29" i="4" s="1"/>
  <c r="E15" i="4"/>
  <c r="E33" i="4" s="1"/>
  <c r="E34" i="4" s="1"/>
  <c r="F15" i="4"/>
  <c r="F28" i="4" s="1"/>
  <c r="F29" i="4" s="1"/>
  <c r="H15" i="4"/>
  <c r="H33" i="4" s="1"/>
  <c r="H34" i="4" s="1"/>
  <c r="E9" i="4"/>
  <c r="E17" i="4" s="1"/>
  <c r="E54" i="4"/>
  <c r="F9" i="4"/>
  <c r="F17" i="4" s="1"/>
  <c r="F54" i="4"/>
  <c r="G9" i="4"/>
  <c r="G17" i="4" s="1"/>
  <c r="H9" i="4"/>
  <c r="H17" i="4" s="1"/>
  <c r="I9" i="4"/>
  <c r="I17" i="4" s="1"/>
  <c r="J9" i="4"/>
  <c r="G33" i="4" l="1"/>
  <c r="G34" i="4" s="1"/>
  <c r="J33" i="4"/>
  <c r="J34" i="4" s="1"/>
  <c r="J17" i="4"/>
  <c r="E28" i="4"/>
  <c r="E29" i="4" s="1"/>
  <c r="I33" i="4"/>
  <c r="I34" i="4" s="1"/>
  <c r="F33" i="4"/>
  <c r="F34" i="4" s="1"/>
  <c r="H28" i="4"/>
  <c r="H29" i="4" s="1"/>
  <c r="L42" i="4" l="1"/>
  <c r="K42" i="4"/>
  <c r="J74" i="2" s="1"/>
  <c r="J76" i="2" s="1"/>
  <c r="J37" i="2" l="1"/>
  <c r="K25" i="5" l="1"/>
  <c r="K48" i="4" l="1"/>
  <c r="L48" i="4"/>
  <c r="L54" i="4" l="1"/>
  <c r="K54" i="4"/>
  <c r="C47" i="14" l="1"/>
  <c r="J67" i="2" l="1"/>
  <c r="J70" i="2" s="1"/>
  <c r="K37" i="4" l="1"/>
  <c r="L37" i="4"/>
  <c r="K36" i="4"/>
  <c r="L36" i="4"/>
  <c r="K22" i="4" l="1"/>
  <c r="L22" i="4"/>
  <c r="J4" i="4" l="1"/>
  <c r="H5" i="5"/>
  <c r="K11" i="4"/>
  <c r="L11" i="4"/>
  <c r="K7" i="4"/>
  <c r="L7" i="4"/>
  <c r="K32" i="4" l="1"/>
  <c r="L32" i="4"/>
  <c r="K27" i="4"/>
  <c r="L27" i="4"/>
  <c r="K12" i="4"/>
  <c r="K13" i="4" s="1"/>
  <c r="L12" i="4"/>
  <c r="K15" i="4"/>
  <c r="K8" i="4"/>
  <c r="L8" i="4"/>
  <c r="L9" i="4" s="1"/>
  <c r="J6" i="14"/>
  <c r="C7" i="14"/>
  <c r="H4" i="4"/>
  <c r="L15" i="4"/>
  <c r="L20" i="4" l="1"/>
  <c r="K20" i="4"/>
  <c r="J20" i="4"/>
  <c r="I20" i="4"/>
  <c r="F20" i="4"/>
  <c r="H20" i="4"/>
  <c r="E20" i="4"/>
  <c r="G20" i="4"/>
  <c r="L28" i="4"/>
  <c r="L29" i="4" s="1"/>
  <c r="D39" i="4"/>
  <c r="L4" i="4"/>
  <c r="E4" i="4"/>
  <c r="E5" i="5"/>
  <c r="K5" i="5"/>
  <c r="J4" i="2"/>
  <c r="C7" i="4"/>
  <c r="K16" i="4"/>
  <c r="L16" i="4"/>
  <c r="L13" i="4"/>
  <c r="L17" i="4" s="1"/>
  <c r="K9" i="4"/>
  <c r="K17" i="4" s="1"/>
  <c r="C12" i="4"/>
  <c r="C8" i="4"/>
  <c r="C17" i="4"/>
  <c r="C16" i="4"/>
  <c r="C15" i="4"/>
  <c r="L33" i="4"/>
  <c r="K28" i="4"/>
  <c r="K29" i="4" s="1"/>
  <c r="K33" i="4"/>
  <c r="G4" i="2"/>
  <c r="G3" i="3"/>
  <c r="I3" i="3"/>
  <c r="I4" i="2"/>
  <c r="J5" i="5"/>
  <c r="E31" i="2" l="1"/>
  <c r="F31" i="2"/>
  <c r="G31" i="2"/>
  <c r="I31" i="2"/>
  <c r="J31" i="2"/>
  <c r="H31" i="2"/>
  <c r="D60" i="2"/>
  <c r="H60" i="2"/>
  <c r="I60" i="2"/>
  <c r="E60" i="2"/>
  <c r="J60" i="2"/>
  <c r="F60" i="2"/>
  <c r="G60" i="2"/>
  <c r="D9" i="2"/>
  <c r="D11" i="2" s="1"/>
  <c r="D49" i="2"/>
  <c r="D41" i="2"/>
  <c r="E41" i="2"/>
  <c r="E43" i="2" s="1"/>
  <c r="J41" i="2"/>
  <c r="J43" i="2" s="1"/>
  <c r="I41" i="2"/>
  <c r="F41" i="2"/>
  <c r="F43" i="2" s="1"/>
  <c r="H41" i="2"/>
  <c r="H43" i="2" s="1"/>
  <c r="G41" i="2"/>
  <c r="G43" i="2" s="1"/>
  <c r="D43" i="2"/>
  <c r="D36" i="2"/>
  <c r="D19" i="3"/>
  <c r="E18" i="3"/>
  <c r="D14" i="3"/>
  <c r="D18" i="3"/>
  <c r="E7" i="3"/>
  <c r="E8" i="3" s="1"/>
  <c r="D7" i="3"/>
  <c r="D8" i="3" s="1"/>
  <c r="C15" i="3"/>
  <c r="D17" i="3"/>
  <c r="E17" i="3"/>
  <c r="E21" i="3"/>
  <c r="D16" i="3"/>
  <c r="E14" i="3"/>
  <c r="D21" i="3"/>
  <c r="E16" i="3"/>
  <c r="E20" i="3"/>
  <c r="D15" i="3"/>
  <c r="D20" i="3"/>
  <c r="E15" i="3"/>
  <c r="E19" i="3"/>
  <c r="D12" i="2"/>
  <c r="D31" i="2" s="1"/>
  <c r="E25" i="2"/>
  <c r="F25" i="2"/>
  <c r="I25" i="2"/>
  <c r="J25" i="2"/>
  <c r="G25" i="2"/>
  <c r="H25" i="2"/>
  <c r="F10" i="5"/>
  <c r="G10" i="5"/>
  <c r="H10" i="5"/>
  <c r="I10" i="5"/>
  <c r="J10" i="5"/>
  <c r="K10" i="5"/>
  <c r="E10" i="5"/>
  <c r="J23" i="4"/>
  <c r="J24" i="4" s="1"/>
  <c r="J39" i="4" s="1"/>
  <c r="L23" i="4"/>
  <c r="K23" i="4"/>
  <c r="G23" i="4"/>
  <c r="G24" i="4" s="1"/>
  <c r="G39" i="4" s="1"/>
  <c r="F49" i="2" s="1"/>
  <c r="F51" i="2" s="1"/>
  <c r="F23" i="4"/>
  <c r="F24" i="4" s="1"/>
  <c r="F39" i="4" s="1"/>
  <c r="E49" i="2" s="1"/>
  <c r="E51" i="2" s="1"/>
  <c r="E23" i="4"/>
  <c r="E24" i="4" s="1"/>
  <c r="E39" i="4" s="1"/>
  <c r="D51" i="2" s="1"/>
  <c r="I23" i="4"/>
  <c r="I24" i="4" s="1"/>
  <c r="I39" i="4" s="1"/>
  <c r="H49" i="2" s="1"/>
  <c r="H51" i="2" s="1"/>
  <c r="H23" i="4"/>
  <c r="H24" i="4" s="1"/>
  <c r="H39" i="4" s="1"/>
  <c r="G49" i="2" s="1"/>
  <c r="G51" i="2" s="1"/>
  <c r="I43" i="2"/>
  <c r="C18" i="3"/>
  <c r="C7" i="3"/>
  <c r="C58" i="2"/>
  <c r="C9" i="3"/>
  <c r="D4" i="2"/>
  <c r="G29" i="3"/>
  <c r="D16" i="2" s="1"/>
  <c r="D21" i="2" s="1"/>
  <c r="C29" i="3"/>
  <c r="C21" i="3"/>
  <c r="C16" i="3"/>
  <c r="C17" i="3"/>
  <c r="C19" i="3"/>
  <c r="C14" i="3"/>
  <c r="C20" i="3"/>
  <c r="D3" i="3"/>
  <c r="K34" i="4"/>
  <c r="L34" i="4"/>
  <c r="C11" i="4"/>
  <c r="G7" i="3" l="1"/>
  <c r="H7" i="3"/>
  <c r="I7" i="3"/>
  <c r="J7" i="3"/>
  <c r="J8" i="3" s="1"/>
  <c r="F7" i="3"/>
  <c r="D61" i="2"/>
  <c r="J14" i="3"/>
  <c r="F14" i="3"/>
  <c r="I14" i="3"/>
  <c r="H14" i="3"/>
  <c r="G14" i="3"/>
  <c r="E15" i="5"/>
  <c r="E20" i="5"/>
  <c r="E27" i="5" s="1"/>
  <c r="E31" i="5" s="1"/>
  <c r="G21" i="3"/>
  <c r="H21" i="3"/>
  <c r="I21" i="3"/>
  <c r="J21" i="3"/>
  <c r="F21" i="3"/>
  <c r="D13" i="2"/>
  <c r="G17" i="3"/>
  <c r="H17" i="3"/>
  <c r="I17" i="3"/>
  <c r="J17" i="3"/>
  <c r="F17" i="3"/>
  <c r="K15" i="5"/>
  <c r="K20" i="5"/>
  <c r="J45" i="4"/>
  <c r="I49" i="2"/>
  <c r="I51" i="2" s="1"/>
  <c r="I15" i="5"/>
  <c r="I20" i="5"/>
  <c r="G19" i="3"/>
  <c r="H19" i="3"/>
  <c r="I19" i="3"/>
  <c r="F19" i="3"/>
  <c r="J19" i="3"/>
  <c r="D32" i="2"/>
  <c r="D33" i="2" s="1"/>
  <c r="J15" i="5"/>
  <c r="J20" i="5"/>
  <c r="H15" i="5"/>
  <c r="H20" i="5"/>
  <c r="G15" i="3"/>
  <c r="H15" i="3"/>
  <c r="I15" i="3"/>
  <c r="J15" i="3"/>
  <c r="F15" i="3"/>
  <c r="G15" i="5"/>
  <c r="G20" i="5"/>
  <c r="G27" i="5" s="1"/>
  <c r="G31" i="5" s="1"/>
  <c r="F20" i="5"/>
  <c r="F27" i="5" s="1"/>
  <c r="F31" i="5" s="1"/>
  <c r="F15" i="5"/>
  <c r="F20" i="3"/>
  <c r="G20" i="3"/>
  <c r="H20" i="3"/>
  <c r="I20" i="3"/>
  <c r="J20" i="3"/>
  <c r="G16" i="3"/>
  <c r="H16" i="3"/>
  <c r="I16" i="3"/>
  <c r="J16" i="3"/>
  <c r="F16" i="3"/>
  <c r="G18" i="3"/>
  <c r="H18" i="3"/>
  <c r="I18" i="3"/>
  <c r="J18" i="3"/>
  <c r="F18" i="3"/>
  <c r="I8" i="3"/>
  <c r="H8" i="3"/>
  <c r="G8" i="3"/>
  <c r="F8" i="3"/>
  <c r="D25" i="2"/>
  <c r="D9" i="3"/>
  <c r="E9" i="3" s="1"/>
  <c r="F9" i="3" s="1"/>
  <c r="G9" i="3" s="1"/>
  <c r="H9" i="3" s="1"/>
  <c r="E45" i="4"/>
  <c r="F45" i="4"/>
  <c r="I45" i="4"/>
  <c r="H45" i="4"/>
  <c r="E32" i="2"/>
  <c r="E33" i="2" s="1"/>
  <c r="I26" i="2"/>
  <c r="I27" i="2" s="1"/>
  <c r="G45" i="4"/>
  <c r="F32" i="2"/>
  <c r="F33" i="2" s="1"/>
  <c r="G32" i="2"/>
  <c r="G33" i="2" s="1"/>
  <c r="H26" i="2"/>
  <c r="H27" i="2" s="1"/>
  <c r="H32" i="2"/>
  <c r="H33" i="2" s="1"/>
  <c r="I32" i="2"/>
  <c r="I33" i="2" s="1"/>
  <c r="E16" i="2"/>
  <c r="E26" i="2" s="1"/>
  <c r="E27" i="2" s="1"/>
  <c r="K24" i="4"/>
  <c r="K39" i="4" s="1"/>
  <c r="L24" i="4"/>
  <c r="L39" i="4" s="1"/>
  <c r="L45" i="4" s="1"/>
  <c r="C8" i="3"/>
  <c r="C10" i="3" s="1"/>
  <c r="C11" i="3" s="1"/>
  <c r="C22" i="3" s="1"/>
  <c r="E10" i="3" l="1"/>
  <c r="E11" i="3" s="1"/>
  <c r="E22" i="3" s="1"/>
  <c r="E14" i="2" s="1"/>
  <c r="D10" i="3"/>
  <c r="D11" i="3" s="1"/>
  <c r="D22" i="3" s="1"/>
  <c r="D14" i="2" s="1"/>
  <c r="D15" i="2" s="1"/>
  <c r="D20" i="2" s="1"/>
  <c r="D22" i="2" s="1"/>
  <c r="D28" i="2" s="1"/>
  <c r="H10" i="3"/>
  <c r="H11" i="3" s="1"/>
  <c r="H22" i="3" s="1"/>
  <c r="H14" i="2" s="1"/>
  <c r="D26" i="2"/>
  <c r="D27" i="2" s="1"/>
  <c r="K45" i="4"/>
  <c r="L51" i="4" s="1"/>
  <c r="J9" i="2" s="1"/>
  <c r="J49" i="2"/>
  <c r="J51" i="2" s="1"/>
  <c r="G10" i="3"/>
  <c r="G11" i="3" s="1"/>
  <c r="G22" i="3" s="1"/>
  <c r="G14" i="2" s="1"/>
  <c r="I9" i="3"/>
  <c r="J9" i="3" s="1"/>
  <c r="J10" i="3" s="1"/>
  <c r="J11" i="3" s="1"/>
  <c r="J22" i="3" s="1"/>
  <c r="J14" i="2" s="1"/>
  <c r="F10" i="3"/>
  <c r="F11" i="3" s="1"/>
  <c r="F22" i="3" s="1"/>
  <c r="F14" i="2" s="1"/>
  <c r="H27" i="5"/>
  <c r="H31" i="5" s="1"/>
  <c r="H33" i="5" s="1"/>
  <c r="G46" i="2" s="1"/>
  <c r="I27" i="5"/>
  <c r="I31" i="5" s="1"/>
  <c r="I33" i="5" s="1"/>
  <c r="H46" i="2" s="1"/>
  <c r="K27" i="5"/>
  <c r="K31" i="5" s="1"/>
  <c r="K33" i="5" s="1"/>
  <c r="J46" i="2" s="1"/>
  <c r="J27" i="5"/>
  <c r="J31" i="5" s="1"/>
  <c r="J33" i="5" s="1"/>
  <c r="I46" i="2" s="1"/>
  <c r="J51" i="4"/>
  <c r="H9" i="2" s="1"/>
  <c r="F33" i="5"/>
  <c r="E46" i="2" s="1"/>
  <c r="E33" i="5"/>
  <c r="D46" i="2" s="1"/>
  <c r="I51" i="4"/>
  <c r="G9" i="2" s="1"/>
  <c r="G33" i="5"/>
  <c r="F46" i="2" s="1"/>
  <c r="E21" i="2"/>
  <c r="F16" i="2"/>
  <c r="F26" i="2" s="1"/>
  <c r="F27" i="2" s="1"/>
  <c r="H51" i="4"/>
  <c r="E51" i="4"/>
  <c r="F51" i="4"/>
  <c r="G51" i="4"/>
  <c r="E9" i="2" s="1"/>
  <c r="K51" i="4"/>
  <c r="I9" i="2" s="1"/>
  <c r="I10" i="3" l="1"/>
  <c r="I11" i="3" s="1"/>
  <c r="I22" i="3" s="1"/>
  <c r="I14" i="2" s="1"/>
  <c r="D29" i="2"/>
  <c r="D34" i="2"/>
  <c r="D38" i="2"/>
  <c r="D44" i="2" s="1"/>
  <c r="G11" i="2"/>
  <c r="G13" i="2" s="1"/>
  <c r="G15" i="2" s="1"/>
  <c r="G20" i="2" s="1"/>
  <c r="F9" i="2"/>
  <c r="F11" i="2" s="1"/>
  <c r="F13" i="2" s="1"/>
  <c r="F15" i="2" s="1"/>
  <c r="F20" i="2" s="1"/>
  <c r="E11" i="2"/>
  <c r="E13" i="2" s="1"/>
  <c r="E15" i="2" s="1"/>
  <c r="E20" i="2" s="1"/>
  <c r="E22" i="2" s="1"/>
  <c r="H11" i="2"/>
  <c r="H13" i="2" s="1"/>
  <c r="H15" i="2" s="1"/>
  <c r="H20" i="2" s="1"/>
  <c r="I11" i="2"/>
  <c r="I13" i="2" s="1"/>
  <c r="G16" i="2"/>
  <c r="G26" i="2" s="1"/>
  <c r="G27" i="2" s="1"/>
  <c r="F21" i="2"/>
  <c r="J11" i="2"/>
  <c r="J13" i="2" s="1"/>
  <c r="J15" i="2" s="1"/>
  <c r="J20" i="2" s="1"/>
  <c r="I15" i="2" l="1"/>
  <c r="I20" i="2" s="1"/>
  <c r="D62" i="2"/>
  <c r="D63" i="2" s="1"/>
  <c r="D71" i="2" s="1"/>
  <c r="E34" i="2"/>
  <c r="F22" i="2"/>
  <c r="F36" i="2" s="1"/>
  <c r="E28" i="2"/>
  <c r="E29" i="2" s="1"/>
  <c r="F28" i="2"/>
  <c r="F34" i="2"/>
  <c r="H16" i="2"/>
  <c r="G21" i="2"/>
  <c r="G22" i="2" s="1"/>
  <c r="G36" i="2" s="1"/>
  <c r="G38" i="2" l="1"/>
  <c r="G44" i="2" s="1"/>
  <c r="G61" i="2"/>
  <c r="F38" i="2"/>
  <c r="F44" i="2" s="1"/>
  <c r="F61" i="2"/>
  <c r="F62" i="2" s="1"/>
  <c r="F63" i="2" s="1"/>
  <c r="F71" i="2" s="1"/>
  <c r="E36" i="2"/>
  <c r="F29" i="2"/>
  <c r="G28" i="2"/>
  <c r="G29" i="2" s="1"/>
  <c r="G34" i="2"/>
  <c r="I16" i="2"/>
  <c r="H21" i="2"/>
  <c r="H22" i="2" s="1"/>
  <c r="J26" i="2"/>
  <c r="J27" i="2" s="1"/>
  <c r="E38" i="2" l="1"/>
  <c r="E44" i="2" s="1"/>
  <c r="E61" i="2"/>
  <c r="E62" i="2" s="1"/>
  <c r="E63" i="2" s="1"/>
  <c r="E71" i="2" s="1"/>
  <c r="H28" i="2"/>
  <c r="H29" i="2" s="1"/>
  <c r="H36" i="2"/>
  <c r="G62" i="2"/>
  <c r="G63" i="2" s="1"/>
  <c r="G71" i="2" s="1"/>
  <c r="H34" i="2"/>
  <c r="I21" i="2"/>
  <c r="I22" i="2" s="1"/>
  <c r="J16" i="2"/>
  <c r="J32" i="2"/>
  <c r="J33" i="2" s="1"/>
  <c r="H38" i="2" l="1"/>
  <c r="H44" i="2" s="1"/>
  <c r="H61" i="2"/>
  <c r="I28" i="2"/>
  <c r="I29" i="2" s="1"/>
  <c r="I36" i="2"/>
  <c r="I34" i="2"/>
  <c r="J21" i="2"/>
  <c r="J22" i="2" s="1"/>
  <c r="J36" i="2" s="1"/>
  <c r="H62" i="2"/>
  <c r="H63" i="2" s="1"/>
  <c r="H71" i="2" s="1"/>
  <c r="J38" i="2" l="1"/>
  <c r="J44" i="2" s="1"/>
  <c r="J61" i="2"/>
  <c r="I38" i="2"/>
  <c r="I44" i="2" s="1"/>
  <c r="I61" i="2"/>
  <c r="I62" i="2" s="1"/>
  <c r="I63" i="2" s="1"/>
  <c r="I71" i="2" s="1"/>
  <c r="J34" i="2"/>
  <c r="J28" i="2"/>
  <c r="J29" i="2" l="1"/>
  <c r="J62" i="2" l="1"/>
  <c r="J63" i="2" s="1"/>
  <c r="J7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tlehmen</author>
    <author>Lehmen, Tammy</author>
  </authors>
  <commentList>
    <comment ref="C6" authorId="0" shapeId="0" xr:uid="{00000000-0006-0000-0200-000001000000}">
      <text>
        <r>
          <rPr>
            <b/>
            <sz val="9"/>
            <color indexed="81"/>
            <rFont val="Tahoma"/>
            <family val="2"/>
          </rPr>
          <t xml:space="preserve">DESE: </t>
        </r>
        <r>
          <rPr>
            <sz val="9"/>
            <color indexed="81"/>
            <rFont val="Tahoma"/>
            <family val="2"/>
          </rPr>
          <t xml:space="preserve"> Select district code from list or enter the 6 digit district code in box without dashes.
</t>
        </r>
      </text>
    </comment>
    <comment ref="J6" authorId="0" shapeId="0" xr:uid="{00000000-0006-0000-0200-000002000000}">
      <text>
        <r>
          <rPr>
            <sz val="9"/>
            <color indexed="81"/>
            <rFont val="Tahoma"/>
            <family val="2"/>
          </rPr>
          <t xml:space="preserve">DESE:  Will pre-populate once the district code is selected from drop down list the district name will pre-populate.
</t>
        </r>
      </text>
    </comment>
    <comment ref="C7" authorId="0" shapeId="0" xr:uid="{00000000-0006-0000-0200-000003000000}">
      <text>
        <r>
          <rPr>
            <b/>
            <sz val="9"/>
            <color indexed="81"/>
            <rFont val="Tahoma"/>
            <family val="2"/>
          </rPr>
          <t xml:space="preserve">DESE:  </t>
        </r>
        <r>
          <rPr>
            <sz val="9"/>
            <color indexed="81"/>
            <rFont val="Tahoma"/>
            <family val="2"/>
          </rPr>
          <t xml:space="preserve">Will pre-populate once the district code is selected from drop down list the district name will pre-populate.
</t>
        </r>
      </text>
    </comment>
    <comment ref="B10" authorId="1" shapeId="0" xr:uid="{00000000-0006-0000-0200-000004000000}">
      <text>
        <r>
          <rPr>
            <b/>
            <sz val="9"/>
            <color indexed="81"/>
            <rFont val="Tahoma"/>
            <family val="2"/>
          </rPr>
          <t xml:space="preserve">DESE:  </t>
        </r>
        <r>
          <rPr>
            <sz val="9"/>
            <color indexed="81"/>
            <rFont val="Tahoma"/>
            <family val="2"/>
          </rPr>
          <t xml:space="preserve">
163.021.(4) Computes average daily attendance as defined in subdivision (2) of section 163.011 as modified by section 171.031.  Whenever there has existed within the district an infectious disease, contagion, epidemic, plague or similar condition whereby the school attendance is substantially reduced for an extended period in any school year, the apportionment of school funds and all other distribution of school moneys shall be made on the basis of the school year next preceding the year in which such condition existed.
If this row has a "Yes" then payments during this year would be affected by a lowered ADA that meets the definition listed above.</t>
        </r>
      </text>
    </comment>
    <comment ref="B13" authorId="0" shapeId="0" xr:uid="{00000000-0006-0000-0200-000005000000}">
      <text>
        <r>
          <rPr>
            <b/>
            <sz val="9"/>
            <color indexed="81"/>
            <rFont val="Tahoma"/>
            <family val="2"/>
          </rPr>
          <t xml:space="preserve">DESE: </t>
        </r>
        <r>
          <rPr>
            <sz val="9"/>
            <color indexed="81"/>
            <rFont val="Tahoma"/>
            <family val="2"/>
          </rPr>
          <t xml:space="preserve"> The district's ADA can be found by opening the Attendance Hour Summary Report found on the Report Menu in Core Data. 
It may also be found for the 1st or 2nd preceding year by looking at the WADA page of the formula calculation linked on the payment transmittal.
This data is calculated from the attendance hours reported in the MOSIS June Enrollment and Attendance file and the actual calendar reported on Core Data Screen 10.
</t>
        </r>
      </text>
    </comment>
    <comment ref="B14" authorId="0" shapeId="0" xr:uid="{00000000-0006-0000-0200-000006000000}">
      <text>
        <r>
          <rPr>
            <b/>
            <sz val="9"/>
            <color indexed="81"/>
            <rFont val="Tahoma"/>
            <family val="2"/>
          </rPr>
          <t xml:space="preserve">DESE:  </t>
        </r>
        <r>
          <rPr>
            <sz val="9"/>
            <color indexed="81"/>
            <rFont val="Tahoma"/>
            <family val="2"/>
          </rPr>
          <t>The district's ADA can be found by opening the Attendance Hour Summary Report found on the Report Menu in Core Data. 
It may also be found for the 1st or 2nd preceding year by looking at the WADA page of the formula calculation linked on the payment transmittal.
This data is calculated from the attendance hours reported in the MOSIS August Enrollment and Attendance file and dividing it by 1,044.</t>
        </r>
      </text>
    </comment>
    <comment ref="B15" authorId="0" shapeId="0" xr:uid="{00000000-0006-0000-0200-000007000000}">
      <text>
        <r>
          <rPr>
            <b/>
            <sz val="9"/>
            <color indexed="81"/>
            <rFont val="Tahoma"/>
            <family val="2"/>
          </rPr>
          <t xml:space="preserve">DESE: </t>
        </r>
        <r>
          <rPr>
            <sz val="9"/>
            <color indexed="81"/>
            <rFont val="Tahoma"/>
            <family val="2"/>
          </rPr>
          <t xml:space="preserve"> The district's ADA can be found by opening the Attendance Hour Summary Report found on the Report Menu in Core Data. 
It may also be found for the 1st or 2nd preceding year by looking at the WADA page of the formula calculation linked on the payment transmittal.
This data is calculated from the attendance hours reported in the MOSIS June Enrollment and Attendance file and the actual calendar reported on Core Data Screen 10.
</t>
        </r>
      </text>
    </comment>
    <comment ref="B16" authorId="0" shapeId="0" xr:uid="{00000000-0006-0000-0200-000008000000}">
      <text>
        <r>
          <rPr>
            <b/>
            <sz val="9"/>
            <color indexed="81"/>
            <rFont val="Tahoma"/>
            <family val="2"/>
          </rPr>
          <t xml:space="preserve">DESE: </t>
        </r>
        <r>
          <rPr>
            <sz val="9"/>
            <color indexed="81"/>
            <rFont val="Tahoma"/>
            <family val="2"/>
          </rPr>
          <t xml:space="preserve"> The district's ADA can be found by opening the Attendance Hour Summary Report found on the Report Menu in Core Data. 
It may also be found for the 1st or 2nd preceding year by looking at the WADA page of the formula calculation linked on the payment transmittal.
This data is calculated from the attendance hours reported in the MOSIS June Enrollment and Attendance file and the actual calendar reported on Core Data Screen 10.
</t>
        </r>
      </text>
    </comment>
    <comment ref="B17" authorId="0" shapeId="0" xr:uid="{00000000-0006-0000-0200-000009000000}">
      <text>
        <r>
          <rPr>
            <b/>
            <sz val="9"/>
            <color indexed="81"/>
            <rFont val="Tahoma"/>
            <family val="2"/>
          </rPr>
          <t xml:space="preserve">DESE:  </t>
        </r>
        <r>
          <rPr>
            <sz val="9"/>
            <color indexed="81"/>
            <rFont val="Tahoma"/>
            <family val="2"/>
          </rPr>
          <t>The district's ADA can be found by opening the Attendance Hour Summary Report found on the Report Menu in Core Data. 
It may also be found for the 1st or 2nd preceding year by looking at the WADA page of the formula calculation linked on the payment transmittal.
This data is calculated from the attendance hours reported in the MOSIS August Enrollment and Attendance file and dividing it by 1,044.</t>
        </r>
      </text>
    </comment>
    <comment ref="B18" authorId="0" shapeId="0" xr:uid="{00000000-0006-0000-0200-00000A000000}">
      <text>
        <r>
          <rPr>
            <b/>
            <sz val="9"/>
            <color indexed="81"/>
            <rFont val="Tahoma"/>
            <family val="2"/>
          </rPr>
          <t xml:space="preserve">DESE:  </t>
        </r>
        <r>
          <rPr>
            <sz val="9"/>
            <color indexed="81"/>
            <rFont val="Tahoma"/>
            <family val="2"/>
          </rPr>
          <t>The district's ADA can be found by opening the Attendance Hour Summary Report found on the Report Menu in Core Data. 
It may also be found for the 1st or 2nd preceding year by looking at the WADA page of the formula calculation linked on the payment transmittal.
This data is calculated from the attendance hours reported in the MOSIS August Enrollment and Attendance file and dividing it by 1,044.</t>
        </r>
      </text>
    </comment>
    <comment ref="B19" authorId="0" shapeId="0" xr:uid="{00000000-0006-0000-0200-00000B000000}">
      <text>
        <r>
          <rPr>
            <b/>
            <sz val="9"/>
            <color indexed="81"/>
            <rFont val="Tahoma"/>
            <family val="2"/>
          </rPr>
          <t xml:space="preserve">DESE: </t>
        </r>
        <r>
          <rPr>
            <sz val="9"/>
            <color indexed="81"/>
            <rFont val="Tahoma"/>
            <family val="2"/>
          </rPr>
          <t xml:space="preserve"> The district's ADA can be found by opening the Attendance Hour Summary Report found on the Report Menu in Core Data. 
It may also be found for the 1st or 2nd preceding year by looking at the WADA page of the formula calculation linked on the payment transmittal.
This data is calculated from the attendance hours reported in the MOSIS June Enrollment and Attendance file and the actual calendar reported on Core Data Screen 10.
</t>
        </r>
      </text>
    </comment>
    <comment ref="B20" authorId="0" shapeId="0" xr:uid="{00000000-0006-0000-0200-00000C000000}">
      <text>
        <r>
          <rPr>
            <b/>
            <sz val="9"/>
            <color indexed="81"/>
            <rFont val="Tahoma"/>
            <family val="2"/>
          </rPr>
          <t xml:space="preserve">DESE: </t>
        </r>
        <r>
          <rPr>
            <sz val="9"/>
            <color indexed="81"/>
            <rFont val="Tahoma"/>
            <family val="2"/>
          </rPr>
          <t xml:space="preserve"> The district's ADA can be found by opening the Attendance Hour Summary Report found on the Report Menu in Core Data. 
It may also be found for the 1st or 2nd preceding year by looking at the WADA page of the formula calculation linked on the payment transmittal.
This data is calculated from the attendance hours reported in the MOSIS June Enrollment and Attendance file and the actual calendar reported on Core Data Screen 10.
</t>
        </r>
      </text>
    </comment>
    <comment ref="B21" authorId="0" shapeId="0" xr:uid="{00000000-0006-0000-0200-00000D000000}">
      <text>
        <r>
          <rPr>
            <b/>
            <sz val="9"/>
            <color indexed="81"/>
            <rFont val="Tahoma"/>
            <family val="2"/>
          </rPr>
          <t xml:space="preserve">DESE:  </t>
        </r>
        <r>
          <rPr>
            <sz val="9"/>
            <color indexed="81"/>
            <rFont val="Tahoma"/>
            <family val="2"/>
          </rPr>
          <t>The district's ADA can be found by opening the Attendance Hour Summary Report found on the Report Menu in Core Data. 
It may also be found for the 1st or 2nd preceding year by looking at the WADA page of the formula calculation linked on the payment transmittal.
This data is calculated from the attendance hours reported in the MOSIS August Enrollment and Attendance file and dividing it by 1,044.</t>
        </r>
      </text>
    </comment>
    <comment ref="B22" authorId="0" shapeId="0" xr:uid="{00000000-0006-0000-0200-00000E000000}">
      <text>
        <r>
          <rPr>
            <b/>
            <sz val="9"/>
            <color indexed="81"/>
            <rFont val="Tahoma"/>
            <family val="2"/>
          </rPr>
          <t xml:space="preserve">DESE:  </t>
        </r>
        <r>
          <rPr>
            <sz val="9"/>
            <color indexed="81"/>
            <rFont val="Tahoma"/>
            <family val="2"/>
          </rPr>
          <t>The district's ADA can be found by opening the Attendance Hour Summary Report found on the Report Menu in Core Data. 
It may also be found for the 1st or 2nd preceding year by looking at the WADA page of the formula calculation linked on the payment transmittal.
This data is calculated from the attendance hours reported in the MOSIS August Enrollment and Attendance file and dividing it by 1,044.</t>
        </r>
      </text>
    </comment>
    <comment ref="B23" authorId="1" shapeId="0" xr:uid="{00000000-0006-0000-0200-00000F000000}">
      <text>
        <r>
          <rPr>
            <sz val="9"/>
            <color indexed="81"/>
            <rFont val="Tahoma"/>
            <family val="2"/>
          </rPr>
          <t xml:space="preserve">Include only prekindergarten ADA the district is eligible to claim for state aid per 163.018 RSMo.  For more guidance please see https://dese.mo.gov/sites/default/files/sf-AAPKEligiblityforStateAid.pdf 
</t>
        </r>
      </text>
    </comment>
    <comment ref="B24" authorId="1" shapeId="0" xr:uid="{00000000-0006-0000-0200-000010000000}">
      <text>
        <r>
          <rPr>
            <sz val="9"/>
            <color indexed="81"/>
            <rFont val="Tahoma"/>
            <family val="2"/>
          </rPr>
          <t xml:space="preserve">Include only prekindergarten ADA the district is eligible to claim for state aid per 163.018 RSMo.  For more guidance please see https://dese.mo.gov/sites/default/files/sf-AAPKEligiblityforStateAid.pdf 
</t>
        </r>
      </text>
    </comment>
    <comment ref="B25" authorId="0" shapeId="0" xr:uid="{00000000-0006-0000-0200-000011000000}">
      <text>
        <r>
          <rPr>
            <b/>
            <sz val="9"/>
            <color indexed="81"/>
            <rFont val="Tahoma"/>
            <family val="2"/>
          </rPr>
          <t xml:space="preserve">DESE:  </t>
        </r>
        <r>
          <rPr>
            <sz val="9"/>
            <color indexed="81"/>
            <rFont val="Tahoma"/>
            <family val="2"/>
          </rPr>
          <t xml:space="preserve">The district's Free and Reduced State FTE can be found in Core Data, February cycle, Screen 15.  Be sure to find the State FTE count.  
It may also be found for the 1st or 2nd preceding year by looking at the WADA page of the formula calculation linked on the payment transmittal.
This data is calculated from the FTE of students who were enrolled on the January count day and who were also in attendance at least one of the 10 preceding school days as reported in the MOSIS February Student Core file.
NOTE:  If the district participates in CEP the Free and Reduced State FTE needs to be calculated based on the percent of Free and Reduced Lunch to ADA for the year prior to the district electing CEP.  This percentage can be found by selecting the reported linked on the district's Free and Reduced State FTE located on the WADA page of the formula calculation linked on the payment transmittal.  </t>
        </r>
      </text>
    </comment>
    <comment ref="B26" authorId="0" shapeId="0" xr:uid="{00000000-0006-0000-0200-000012000000}">
      <text>
        <r>
          <rPr>
            <b/>
            <sz val="9"/>
            <color indexed="81"/>
            <rFont val="Tahoma"/>
            <family val="2"/>
          </rPr>
          <t xml:space="preserve">DESE:  </t>
        </r>
        <r>
          <rPr>
            <sz val="9"/>
            <color indexed="81"/>
            <rFont val="Tahoma"/>
            <family val="2"/>
          </rPr>
          <t xml:space="preserve">The district's Special Education IEP count can be found in Core Data, December cycle, Screen 11.  Only the count of kids ages 5-21 with a SPED Placement Code of 1100, 1201, 1301, 1401, 1402, 1403, 1601, 1701, 1801, and 2100 are used.
It may also be found for the 1st or 2nd preceding year by looking at the WADA page of the formula calculation linked on the payment transmittal.
This data is reported on the MOSIS December Student Core file.
</t>
        </r>
      </text>
    </comment>
    <comment ref="B27" authorId="0" shapeId="0" xr:uid="{00000000-0006-0000-0200-000013000000}">
      <text>
        <r>
          <rPr>
            <b/>
            <sz val="9"/>
            <color indexed="81"/>
            <rFont val="Tahoma"/>
            <family val="2"/>
          </rPr>
          <t xml:space="preserve">DESE: </t>
        </r>
        <r>
          <rPr>
            <sz val="9"/>
            <color indexed="81"/>
            <rFont val="Tahoma"/>
            <family val="2"/>
          </rPr>
          <t xml:space="preserve"> The district's LEP count can be found in Core Data, October cycle, Screen 2.  Be sure to use the K-12 ELL (LEP) students enrolled count.
It may also be found for the 1st or 2nd preceding year by looking at the WADA page of the formula calculation linked on the payment transmittal.
This data is reported on the MOSIS October Student Core file.</t>
        </r>
      </text>
    </comment>
    <comment ref="B28" authorId="0" shapeId="0" xr:uid="{00000000-0006-0000-0200-000014000000}">
      <text>
        <r>
          <rPr>
            <b/>
            <sz val="9"/>
            <color indexed="81"/>
            <rFont val="Tahoma"/>
            <family val="2"/>
          </rPr>
          <t xml:space="preserve">DESE:  </t>
        </r>
        <r>
          <rPr>
            <sz val="9"/>
            <color indexed="81"/>
            <rFont val="Tahoma"/>
            <family val="2"/>
          </rPr>
          <t xml:space="preserve">The district's December 31 Assessed Valuation can be found on the Annual Report of the County Clerk to the State Board of Education or it can also be found on the district's ASBR for the fiscal year.
For Foundation Formula purposes this number only changes if the total decreases below the 2005-2006 base year amount.  
Amount automatically populated may be the 2004-2005 base year amount if that is what should be used in the basic formula calulation for the district.
</t>
        </r>
      </text>
    </comment>
    <comment ref="B29" authorId="0" shapeId="0" xr:uid="{00000000-0006-0000-0200-000015000000}">
      <text>
        <r>
          <rPr>
            <b/>
            <sz val="9"/>
            <color indexed="81"/>
            <rFont val="Tahoma"/>
            <family val="2"/>
          </rPr>
          <t xml:space="preserve">DESE:  </t>
        </r>
        <r>
          <rPr>
            <sz val="9"/>
            <color indexed="81"/>
            <rFont val="Tahoma"/>
            <family val="2"/>
          </rPr>
          <t xml:space="preserve">The district's Fines, Escheats, and Overplus amount can be found on the  ASBR for the fiscal year under Part II Revenue, Code 5211.
For Foundation Formula purposes this number only changes if the total increases above the 2004-2005 base year amount.
</t>
        </r>
      </text>
    </comment>
    <comment ref="B30" authorId="0" shapeId="0" xr:uid="{00000000-0006-0000-0200-000016000000}">
      <text>
        <r>
          <rPr>
            <b/>
            <sz val="9"/>
            <color indexed="81"/>
            <rFont val="Tahoma"/>
            <family val="2"/>
          </rPr>
          <t xml:space="preserve">DESE:  </t>
        </r>
        <r>
          <rPr>
            <sz val="9"/>
            <color indexed="81"/>
            <rFont val="Tahoma"/>
            <family val="2"/>
          </rPr>
          <t xml:space="preserve"> The State Adequacy Target (SAT) can be found in the School Finance Monthly Memos.
The SAT is the sum of the current operating expenditures of every performance district that falls entirely above the bottom five percent and entirely below the top five percent of average daily attendance, when such districts are rank-ordered based on their current operating expenditures per average daily attendance, divided by the total average daily attendance of all included performance districts. 
The SAT is recalculated every two years. Should a recalculation result in an increase in the state adequacy target amount, fifty percent of that increase shall be included in the state adequacy target amount in the year of recalculation, and fifty percent of that increase shall be included in the state adequacy target amount in the subsequent year.  
SAT is supject to appropriation and may be lowered due to under funding.
</t>
        </r>
      </text>
    </comment>
    <comment ref="B31" authorId="0" shapeId="0" xr:uid="{00000000-0006-0000-0200-000017000000}">
      <text>
        <r>
          <rPr>
            <b/>
            <sz val="9"/>
            <color indexed="81"/>
            <rFont val="Tahoma"/>
            <family val="2"/>
          </rPr>
          <t xml:space="preserve">DESE:  </t>
        </r>
        <r>
          <rPr>
            <sz val="9"/>
            <color indexed="81"/>
            <rFont val="Tahoma"/>
            <family val="2"/>
          </rPr>
          <t>The Dollar-value Modifier (DVM) can be found on the School Finance website under "Data and Reports" linked in the right hand navigational tree.</t>
        </r>
        <r>
          <rPr>
            <b/>
            <sz val="9"/>
            <color indexed="81"/>
            <rFont val="Tahoma"/>
            <family val="2"/>
          </rPr>
          <t xml:space="preserve">
</t>
        </r>
        <r>
          <rPr>
            <sz val="9"/>
            <color indexed="81"/>
            <rFont val="Tahoma"/>
            <family val="2"/>
          </rPr>
          <t>The DVM is an index of the relative purchasing power of a dollar, calculated as one plus fifteen percent of the difference of the regional wage ratio minus one, provided that the dollar value modifier shall not be applied at a rate less than 1.0.  The DVM is recalculated annually.</t>
        </r>
        <r>
          <rPr>
            <b/>
            <sz val="9"/>
            <color indexed="81"/>
            <rFont val="Tahoma"/>
            <family val="2"/>
          </rPr>
          <t xml:space="preserve">
</t>
        </r>
        <r>
          <rPr>
            <sz val="9"/>
            <color indexed="81"/>
            <rFont val="Tahoma"/>
            <family val="2"/>
          </rPr>
          <t xml:space="preserve">
</t>
        </r>
      </text>
    </comment>
    <comment ref="B32" authorId="0" shapeId="0" xr:uid="{00000000-0006-0000-0200-000018000000}">
      <text>
        <r>
          <rPr>
            <b/>
            <sz val="9"/>
            <color indexed="81"/>
            <rFont val="Tahoma"/>
            <family val="2"/>
          </rPr>
          <t xml:space="preserve">DESE:  </t>
        </r>
        <r>
          <rPr>
            <sz val="9"/>
            <color indexed="81"/>
            <rFont val="Tahoma"/>
            <family val="2"/>
          </rPr>
          <t xml:space="preserve">Adjustment percentage based on the annualized total calculation for all districts exceeding the appropriation or funds available.  Statute does not use this method for underfunding and can only be used in a State of Emergency that allows the Missouri Govenor to wave statute.
</t>
        </r>
      </text>
    </comment>
    <comment ref="B33" authorId="0" shapeId="0" xr:uid="{00000000-0006-0000-0200-000019000000}">
      <text>
        <r>
          <rPr>
            <b/>
            <sz val="9"/>
            <color indexed="81"/>
            <rFont val="Tahoma"/>
            <family val="2"/>
          </rPr>
          <t xml:space="preserve">DESE:  </t>
        </r>
        <r>
          <rPr>
            <sz val="9"/>
            <color indexed="81"/>
            <rFont val="Tahoma"/>
            <family val="2"/>
          </rPr>
          <t>The amount per ADA for Classroom Trust Fund can be found in the School Finance Monthly Memos.
This amount is projected by DESE based on budgetary figures using knowledge of budgetary withholdings and revenue projections and shortfalls.
Year to date actual payment amount per ADA can be located on the payment transmittal.</t>
        </r>
      </text>
    </comment>
    <comment ref="B34" authorId="0" shapeId="0" xr:uid="{00000000-0006-0000-0200-00001A000000}">
      <text>
        <r>
          <rPr>
            <b/>
            <sz val="9"/>
            <color indexed="81"/>
            <rFont val="Tahoma"/>
            <family val="2"/>
          </rPr>
          <t xml:space="preserve">DESE:  </t>
        </r>
        <r>
          <rPr>
            <sz val="9"/>
            <color indexed="81"/>
            <rFont val="Tahoma"/>
            <family val="2"/>
          </rPr>
          <t xml:space="preserve">The amount per WADA for Prop C can be found in the School Finance Monthly Memos.
This amount is projected by DESE based on budgetary figures using knowledge of budgetary withholdings and revenue projections and shortfalls.
</t>
        </r>
      </text>
    </comment>
    <comment ref="B39" authorId="0" shapeId="0" xr:uid="{00000000-0006-0000-0200-00001B000000}">
      <text>
        <r>
          <rPr>
            <b/>
            <sz val="9"/>
            <color indexed="81"/>
            <rFont val="Tahoma"/>
            <family val="2"/>
          </rPr>
          <t xml:space="preserve">DESE:  </t>
        </r>
        <r>
          <rPr>
            <sz val="9"/>
            <color indexed="81"/>
            <rFont val="Tahoma"/>
            <family val="2"/>
          </rPr>
          <t xml:space="preserve">The amount per ADA for the Small Schools Grant can be found in the School Finance Monthly Memos.
This amount is projected by DESE based on budgetary figures using knowledge of budgetary withholdings and revenue projections and shortfalls.
Year to date actual payment amount per ADA can be located on the payment transmittal.
</t>
        </r>
      </text>
    </comment>
    <comment ref="B40" authorId="0" shapeId="0" xr:uid="{00000000-0006-0000-0200-00001C000000}">
      <text>
        <r>
          <rPr>
            <b/>
            <sz val="9"/>
            <color indexed="81"/>
            <rFont val="Tahoma"/>
            <family val="2"/>
          </rPr>
          <t xml:space="preserve">DESE:  </t>
        </r>
        <r>
          <rPr>
            <sz val="9"/>
            <color indexed="81"/>
            <rFont val="Tahoma"/>
            <family val="2"/>
          </rPr>
          <t xml:space="preserve">The amount per ADA for the Small Schools Grant can be found in the School Finance Monthly Memos.
This amount is projected by DESE based on budgetary figures using knowledge of budgetary withholdings and revenue projections and shortfalls.
Year to date actual payment amount per ADA can be located on the payment transmittal.
</t>
        </r>
      </text>
    </comment>
    <comment ref="B41" authorId="0" shapeId="0" xr:uid="{00000000-0006-0000-0200-00001D000000}">
      <text>
        <r>
          <rPr>
            <b/>
            <sz val="9"/>
            <color indexed="81"/>
            <rFont val="Tahoma"/>
            <family val="2"/>
          </rPr>
          <t xml:space="preserve">DESE:  </t>
        </r>
        <r>
          <rPr>
            <sz val="9"/>
            <color indexed="81"/>
            <rFont val="Tahoma"/>
            <family val="2"/>
          </rPr>
          <t xml:space="preserve">The district's tax levy can be located on Core Data, Screen 6, which is manually entered in the August cycle.
Only enter the total of the General (Incidental) fund and Teachers Fund.
If at any point since 2008 a district had a tax levy equal to or above 3.43 but fell below 3.43 due to a decrease in the districts tax rate ceiling, then enter 3.43.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Lehmen, Tammy</author>
  </authors>
  <commentList>
    <comment ref="C8" authorId="0" shapeId="0" xr:uid="{00000000-0006-0000-0500-000001000000}">
      <text>
        <r>
          <rPr>
            <b/>
            <sz val="9"/>
            <color indexed="81"/>
            <rFont val="Tahoma"/>
            <family val="2"/>
          </rPr>
          <t>Only Enter FWADA if Pandemic Rule Applies.</t>
        </r>
      </text>
    </comment>
    <comment ref="E8" authorId="0" shapeId="0" xr:uid="{00000000-0006-0000-0500-000002000000}">
      <text>
        <r>
          <rPr>
            <sz val="9"/>
            <color indexed="81"/>
            <rFont val="Tahoma"/>
            <family val="2"/>
          </rPr>
          <t xml:space="preserve">Pandemic Provision applies and district should enter the higher of the 2023-24, 2022-23, 2021-22, 2020-21, or 2019-20 WADA, less that years summer school ADA plus the current year summer school ADA.
</t>
        </r>
      </text>
    </comment>
    <comment ref="J8" authorId="0" shapeId="0" xr:uid="{00000000-0006-0000-0500-000003000000}">
      <text>
        <r>
          <rPr>
            <sz val="9"/>
            <color indexed="81"/>
            <rFont val="Tahoma"/>
            <family val="2"/>
          </rPr>
          <t>Pandemic Provision does not apply in FY 2024.</t>
        </r>
      </text>
    </comment>
    <comment ref="C59" authorId="0" shapeId="0" xr:uid="{00000000-0006-0000-0500-000004000000}">
      <text>
        <r>
          <rPr>
            <b/>
            <sz val="9"/>
            <color indexed="81"/>
            <rFont val="Tahoma"/>
            <family val="2"/>
          </rPr>
          <t>Only Enter FWADA if Pandemic Rule Applies.</t>
        </r>
      </text>
    </comment>
    <comment ref="D59" authorId="0" shapeId="0" xr:uid="{00000000-0006-0000-0500-000005000000}">
      <text>
        <r>
          <rPr>
            <sz val="9"/>
            <color indexed="81"/>
            <rFont val="Tahoma"/>
            <family val="2"/>
          </rPr>
          <t xml:space="preserve">Pandemic Provision applies and district should enter the higher of the 2022-2023, 2021-22, 2020-21, or 2019-20 WADA, less that years summer school ADA plus the current year summer school ADA. 
</t>
        </r>
      </text>
    </comment>
    <comment ref="D69" authorId="0" shapeId="0" xr:uid="{00000000-0006-0000-0500-000006000000}">
      <text>
        <r>
          <rPr>
            <sz val="9"/>
            <color indexed="81"/>
            <rFont val="Tahoma"/>
            <family val="2"/>
          </rPr>
          <t>Pandemic Provision applies and district should enter the higher of the 2021-2022, 2020-21 or 2019-20 ADA.</t>
        </r>
        <r>
          <rPr>
            <b/>
            <sz val="9"/>
            <color indexed="81"/>
            <rFont val="Tahoma"/>
            <family val="2"/>
          </rPr>
          <t xml:space="preserve"> </t>
        </r>
        <r>
          <rPr>
            <sz val="9"/>
            <color indexed="81"/>
            <rFont val="Tahoma"/>
            <family val="2"/>
          </rPr>
          <t xml:space="preserve">
</t>
        </r>
      </text>
    </comment>
    <comment ref="D75" authorId="0" shapeId="0" xr:uid="{00000000-0006-0000-0500-000007000000}">
      <text>
        <r>
          <rPr>
            <sz val="9"/>
            <color indexed="81"/>
            <rFont val="Tahoma"/>
            <family val="2"/>
          </rPr>
          <t xml:space="preserve">Pandemic Provision applies and district should enter the higher of the 2021-2022, 2020-21 or 2019-20 WADA.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Lehmen, Tammy</author>
  </authors>
  <commentList>
    <comment ref="E11" authorId="0" shapeId="0" xr:uid="{00000000-0006-0000-0600-000001000000}">
      <text>
        <r>
          <rPr>
            <sz val="9"/>
            <color indexed="81"/>
            <rFont val="Tahoma"/>
            <family val="2"/>
          </rPr>
          <t xml:space="preserve">Pandemic Provision applies and district should enter the higher of the 2021-2022, 2020-21 or 2019-20 ADA.  Note to qualify for the Small Schools Grant the prior year ADA must be equal to or less than 350.0000.
</t>
        </r>
      </text>
    </comment>
    <comment ref="H11" authorId="0" shapeId="0" xr:uid="{00000000-0006-0000-0600-000002000000}">
      <text>
        <r>
          <rPr>
            <sz val="9"/>
            <color indexed="81"/>
            <rFont val="Tahoma"/>
            <family val="2"/>
          </rPr>
          <t xml:space="preserve">Pandemic Provision applies and district should enter the higher of the 2020-21 or 2019-20 ADA. Note the prior year ADA must still be equal to or less than 350.0000 ADA.
</t>
        </r>
      </text>
    </comment>
    <comment ref="J11" authorId="0" shapeId="0" xr:uid="{00000000-0006-0000-0600-000003000000}">
      <text>
        <r>
          <rPr>
            <sz val="9"/>
            <color indexed="81"/>
            <rFont val="Tahoma"/>
            <family val="2"/>
          </rPr>
          <t>Pandemic Provision does not apply in FY 2024.</t>
        </r>
      </text>
    </comment>
  </commentList>
</comments>
</file>

<file path=xl/sharedStrings.xml><?xml version="1.0" encoding="utf-8"?>
<sst xmlns="http://schemas.openxmlformats.org/spreadsheetml/2006/main" count="6533" uniqueCount="1144">
  <si>
    <t>Summer School ADA</t>
  </si>
  <si>
    <t>2005-06</t>
  </si>
  <si>
    <t>2006-07</t>
  </si>
  <si>
    <t>District Total Modified</t>
  </si>
  <si>
    <t>(Divided by 100 x 3.43)</t>
  </si>
  <si>
    <t>2004-2005 Incidental and Teachers Fund Revenues</t>
  </si>
  <si>
    <t>State Funding For 2005-06</t>
  </si>
  <si>
    <t>2005-2006 State Funding Total</t>
  </si>
  <si>
    <t>Full DVM</t>
  </si>
  <si>
    <t>ESTIMATED STATE FORMULA PAYMENT</t>
  </si>
  <si>
    <t>Local Effort 2004-05</t>
  </si>
  <si>
    <t>LINE</t>
  </si>
  <si>
    <t>1.</t>
  </si>
  <si>
    <t>2.</t>
  </si>
  <si>
    <t>3.</t>
  </si>
  <si>
    <t>4.</t>
  </si>
  <si>
    <t>5.</t>
  </si>
  <si>
    <t>6.</t>
  </si>
  <si>
    <t>7.</t>
  </si>
  <si>
    <t>8.</t>
  </si>
  <si>
    <t>9.</t>
  </si>
  <si>
    <t>10.</t>
  </si>
  <si>
    <t>11.</t>
  </si>
  <si>
    <t>12.</t>
  </si>
  <si>
    <t>13.</t>
  </si>
  <si>
    <t>14.</t>
  </si>
  <si>
    <t>17.</t>
  </si>
  <si>
    <t>16.</t>
  </si>
  <si>
    <t>18.</t>
  </si>
  <si>
    <t>Small School Allocation</t>
  </si>
  <si>
    <t>"On Formula/Hold Harmless" Determination</t>
  </si>
  <si>
    <t>Line</t>
  </si>
  <si>
    <t>Regular Year ADA</t>
  </si>
  <si>
    <t>Total ADA (1+2)</t>
  </si>
  <si>
    <t>December Count</t>
  </si>
  <si>
    <t>October Count</t>
  </si>
  <si>
    <t>Add-on (25%)</t>
  </si>
  <si>
    <t>Add-on (75%)</t>
  </si>
  <si>
    <t>Add-on (60%)</t>
  </si>
  <si>
    <t>2004-2005 Assessed Valuation*</t>
  </si>
  <si>
    <t>1)</t>
  </si>
  <si>
    <t>a)</t>
  </si>
  <si>
    <t>District ADA (Prior Year)</t>
  </si>
  <si>
    <t>b)</t>
  </si>
  <si>
    <t>c)</t>
  </si>
  <si>
    <t>District Allocation</t>
  </si>
  <si>
    <t>2)</t>
  </si>
  <si>
    <t>(districts with tax rate ≥ $3.43)</t>
  </si>
  <si>
    <t>District Tax Rate (I+T) ÷ Performance Levy</t>
  </si>
  <si>
    <t>d)</t>
  </si>
  <si>
    <t>e)</t>
  </si>
  <si>
    <t>3)</t>
  </si>
  <si>
    <t>Total District Allocation (1 + 2)</t>
  </si>
  <si>
    <t>f)</t>
  </si>
  <si>
    <t>Allocation per ADA (DESE)</t>
  </si>
  <si>
    <t>$10 Million Appropriation</t>
  </si>
  <si>
    <t xml:space="preserve">$5 Million Appropriation </t>
  </si>
  <si>
    <t>15.</t>
  </si>
  <si>
    <t>Allocation per Tax-Rate-Weighted ADA (DESE)</t>
  </si>
  <si>
    <t>District Tax-Rate-Weighted Allocation</t>
  </si>
  <si>
    <t>2004-05 County Assessor &amp; Collector Fees**</t>
  </si>
  <si>
    <t>State Funding For 2004-05</t>
  </si>
  <si>
    <t>2004-2005 State Funding Total</t>
  </si>
  <si>
    <t>12A.</t>
  </si>
  <si>
    <t>13A.</t>
  </si>
  <si>
    <t>14A.</t>
  </si>
  <si>
    <t>FY06 Modified (Line 13) Per 2005-06 Weighted ADA</t>
  </si>
  <si>
    <t>Est. Total (Line 11) per Payment Weighted ADA (Line 1)</t>
  </si>
  <si>
    <t>2004-05 County Assessor &amp; Collector Fee Rate</t>
  </si>
  <si>
    <t>School District Trust Fund (Prop C) x 1/2</t>
  </si>
  <si>
    <t>Financial Institution Tax</t>
  </si>
  <si>
    <t>Merchant's and Manufacturer's Tax</t>
  </si>
  <si>
    <t>In Lieu Of Tax</t>
  </si>
  <si>
    <t xml:space="preserve">Fines, Escheats, etc. Fines*** </t>
  </si>
  <si>
    <t>State Assessed Utilities</t>
  </si>
  <si>
    <t xml:space="preserve">Federal Properties </t>
  </si>
  <si>
    <t>Local Earnings and Income Taxes</t>
  </si>
  <si>
    <t xml:space="preserve">Total Receipts </t>
  </si>
  <si>
    <t>Local Effort (2004-05 or as Adjusted)</t>
  </si>
  <si>
    <t>2005-2006 State Funding Modified by DVM</t>
  </si>
  <si>
    <t>DVM Calculation</t>
  </si>
  <si>
    <t>District Dollar Value Modifer (DVM)</t>
  </si>
  <si>
    <t>State Funding Modified by DVM</t>
  </si>
  <si>
    <t>Greater of 2004-05 and 2005-06 State Funding</t>
  </si>
  <si>
    <t>District Tax Rate Current Year (I+T)</t>
  </si>
  <si>
    <t>District Tax-Rate-Weighted ADA (Line 2a X Line 2c)</t>
  </si>
  <si>
    <t>DISTRICTS ≤ 350 ADA IN PRIOR YEAR</t>
  </si>
  <si>
    <t>Formula Payment Weighted ADA</t>
  </si>
  <si>
    <t>State Adequacy Target (SAT)</t>
  </si>
  <si>
    <t>Payment Weighted ADA x SAT = District Total</t>
  </si>
  <si>
    <r>
      <t xml:space="preserve">Estimated Formula Phase Total </t>
    </r>
    <r>
      <rPr>
        <sz val="10"/>
        <rFont val="Arial"/>
        <family val="2"/>
      </rPr>
      <t>(before Hold Harmless)</t>
    </r>
  </si>
  <si>
    <t>Revenue Sources:</t>
  </si>
  <si>
    <t xml:space="preserve">   Basic Formula - Classroom Trust Fund Total</t>
  </si>
  <si>
    <t xml:space="preserve">   Basic Formula - State Monies Total</t>
  </si>
  <si>
    <t>SMALL SCHOOL ALLOCATION ESTIMATE</t>
  </si>
  <si>
    <t>SB 287 FORMULA CALCULATION ESTIMATE</t>
  </si>
  <si>
    <t>SB 287 Formula Phase Amount (Line 7 x %)</t>
  </si>
  <si>
    <t>2005-2006 State Funding Phase Amount (Line 8 x %)</t>
  </si>
  <si>
    <t>State Funding Estimate Before Phase-in or Hold Harmless</t>
  </si>
  <si>
    <t xml:space="preserve">Note: The hold harmless calculation for districts with ADA ≤ 350 </t>
  </si>
  <si>
    <t xml:space="preserve">         will use the higher of 2004-05 or 2005-06 state revenue.</t>
  </si>
  <si>
    <t xml:space="preserve"> ** fees prorated to equivalent $3.43 levy (not actual)</t>
  </si>
  <si>
    <t xml:space="preserve">WEIGHTED ADA CALCULATION ESTIMATE </t>
  </si>
  <si>
    <t>District Name:</t>
  </si>
  <si>
    <t>District Code:</t>
  </si>
  <si>
    <t>Date:</t>
  </si>
  <si>
    <t>Net Local Tax Revenue</t>
  </si>
  <si>
    <t xml:space="preserve">  (Highest 3yr ADA + Current SS)</t>
  </si>
  <si>
    <t xml:space="preserve">  (Use Prior Year for Prop. C)</t>
  </si>
  <si>
    <t xml:space="preserve">Phase-In Estimate:  </t>
  </si>
  <si>
    <t xml:space="preserve">Phase-Out Estimate (2005-06):  </t>
  </si>
  <si>
    <t xml:space="preserve">   Classroom Trust Fund - Per ADA (DESE) *</t>
  </si>
  <si>
    <t>*Per Section 163.043.5, RSMo, "For the 2010-2011 school year and for each subsequent year, all proceeds a school district receives from the classroom trust fund in excess of the amount the district received from the classroom trust fund in the 2009-2010 school year shall be placed to the credit of the district's teachers' and incidental funds."</t>
  </si>
  <si>
    <t>ESTIMATED STATE FORMULA PAYMENT AFTER ADJUSTMENT</t>
  </si>
  <si>
    <t>APPROPRIATION ADJUSTMENT PERCENTAGE</t>
  </si>
  <si>
    <t>Total ADA (Line 3) x Threshold Percentage</t>
  </si>
  <si>
    <t>Free and Reduced Weighting Threshold</t>
  </si>
  <si>
    <t>State FTE January Count</t>
  </si>
  <si>
    <t>Special Education Weighting Threshold</t>
  </si>
  <si>
    <t>LEP Weighting Threshold</t>
  </si>
  <si>
    <t>Base Year</t>
  </si>
  <si>
    <t>2015-16</t>
  </si>
  <si>
    <t>Prop C Calculation</t>
  </si>
  <si>
    <t>Prop C Amount per WADA</t>
  </si>
  <si>
    <t>District Code</t>
  </si>
  <si>
    <t>Dollar Value Modifier</t>
  </si>
  <si>
    <t>Calculated Local Effort</t>
  </si>
  <si>
    <t>2016-17</t>
  </si>
  <si>
    <t>2017-18</t>
  </si>
  <si>
    <t>2018-19</t>
  </si>
  <si>
    <t>Assessed Valuation</t>
  </si>
  <si>
    <t>Assessor Collector Fees</t>
  </si>
  <si>
    <t>Local Earnings Income Tax</t>
  </si>
  <si>
    <t>Local Property Tax Effort</t>
  </si>
  <si>
    <t>Fines Escheats 5211</t>
  </si>
  <si>
    <t>In Lieu of Taxes 5116</t>
  </si>
  <si>
    <t>State Assessed Utilities 5221</t>
  </si>
  <si>
    <t>Merchants &amp; Manufacturer's Tax 5115</t>
  </si>
  <si>
    <t>Federal Properties 5231</t>
  </si>
  <si>
    <t>1/2 of School District Trust Fund Prop C 5113</t>
  </si>
  <si>
    <t>Total Revenues</t>
  </si>
  <si>
    <t>District</t>
  </si>
  <si>
    <t>ADAIR CO. R-I</t>
  </si>
  <si>
    <t>KIRKSVILLE R-III</t>
  </si>
  <si>
    <t>ADAIR CO. R-II</t>
  </si>
  <si>
    <t>NORTH ANDREW CO. R-VI</t>
  </si>
  <si>
    <t>AVENUE CITY R-IX</t>
  </si>
  <si>
    <t>SAVANNAH R-III</t>
  </si>
  <si>
    <t>TARKIO R-I</t>
  </si>
  <si>
    <t>ROCK PORT R-II</t>
  </si>
  <si>
    <t>FAIRFAX R-III</t>
  </si>
  <si>
    <t>COMMUNITY R-VI</t>
  </si>
  <si>
    <t>VAN-FAR R-I</t>
  </si>
  <si>
    <t>MEXICO 59</t>
  </si>
  <si>
    <t>WHEATON R-III</t>
  </si>
  <si>
    <t>SOUTHWEST R-V</t>
  </si>
  <si>
    <t>EXETER R-VI</t>
  </si>
  <si>
    <t>CASSVILLE R-IV</t>
  </si>
  <si>
    <t>PURDY R-II</t>
  </si>
  <si>
    <t>SHELL KNOB 78</t>
  </si>
  <si>
    <t>MONETT R-I</t>
  </si>
  <si>
    <t>LIBERAL R-II</t>
  </si>
  <si>
    <t>GOLDEN CITY R-III</t>
  </si>
  <si>
    <t>LAMAR R-I</t>
  </si>
  <si>
    <t>MIAMI R-I</t>
  </si>
  <si>
    <t>BALLARD R-II</t>
  </si>
  <si>
    <t>ADRIAN R-III</t>
  </si>
  <si>
    <t>RICH HILL R-IV</t>
  </si>
  <si>
    <t>HUME R-VIII</t>
  </si>
  <si>
    <t>HUDSON R-IX</t>
  </si>
  <si>
    <t>BUTLER R-V</t>
  </si>
  <si>
    <t>LINCOLN R-II</t>
  </si>
  <si>
    <t>WARSAW R-IX</t>
  </si>
  <si>
    <t>COLE CAMP R-I</t>
  </si>
  <si>
    <t>MEADOW HEIGHTS R-II</t>
  </si>
  <si>
    <t>LEOPOLD R-III</t>
  </si>
  <si>
    <t>ZALMA R-V</t>
  </si>
  <si>
    <t>WOODLAND R-IV</t>
  </si>
  <si>
    <t>SOUTHERN BOONE CO. R-I</t>
  </si>
  <si>
    <t>HALLSVILLE R-IV</t>
  </si>
  <si>
    <t>STURGEON R-V</t>
  </si>
  <si>
    <t>CENTRALIA R-VI</t>
  </si>
  <si>
    <t>HARRISBURG R-VIII</t>
  </si>
  <si>
    <t>COLUMBIA 93</t>
  </si>
  <si>
    <t>EAST BUCHANAN CO. C-1</t>
  </si>
  <si>
    <t>MID-BUCHANAN CO. R-V</t>
  </si>
  <si>
    <t>BUCHANAN CO. R-IV</t>
  </si>
  <si>
    <t>ST. JOSEPH</t>
  </si>
  <si>
    <t>NEELYVILLE R-IV</t>
  </si>
  <si>
    <t>POPLAR BLUFF R-I</t>
  </si>
  <si>
    <t>TWIN RIVERS R-X</t>
  </si>
  <si>
    <t>BRECKENRIDGE R-I</t>
  </si>
  <si>
    <t>HAMILTON R-II</t>
  </si>
  <si>
    <t>NEW YORK R-IV</t>
  </si>
  <si>
    <t>COWGILL R-VI</t>
  </si>
  <si>
    <t>POLO R-VII</t>
  </si>
  <si>
    <t>MIRABILE C-1</t>
  </si>
  <si>
    <t>BRAYMER C-4</t>
  </si>
  <si>
    <t>KINGSTON 42</t>
  </si>
  <si>
    <t>NORTH CALLAWAY CO. R-I</t>
  </si>
  <si>
    <t>NEW BLOOMFIELD R-III</t>
  </si>
  <si>
    <t>FULTON 58</t>
  </si>
  <si>
    <t>SOUTH CALLAWAY CO. R-II</t>
  </si>
  <si>
    <t>STOUTLAND R-II</t>
  </si>
  <si>
    <t>CAMDENTON R-III</t>
  </si>
  <si>
    <t>CLIMAX SPRINGS R-IV</t>
  </si>
  <si>
    <t>MACKS CREEK R-V</t>
  </si>
  <si>
    <t>JACKSON R-II</t>
  </si>
  <si>
    <t>DELTA R-V</t>
  </si>
  <si>
    <t>OAK RIDGE R-VI</t>
  </si>
  <si>
    <t>CAPE GIRARDEAU 63</t>
  </si>
  <si>
    <t>NELL HOLCOMB R-IV</t>
  </si>
  <si>
    <t>HALE R-I</t>
  </si>
  <si>
    <t>TINA-AVALON R-II</t>
  </si>
  <si>
    <t>BOSWORTH R-V</t>
  </si>
  <si>
    <t>CARROLLTON R-VII</t>
  </si>
  <si>
    <t>NORBORNE R-VIII</t>
  </si>
  <si>
    <t>EAST CARTER CO. R-II</t>
  </si>
  <si>
    <t>VAN BUREN R-I</t>
  </si>
  <si>
    <t>ARCHIE R-V</t>
  </si>
  <si>
    <t>STRASBURG C-3</t>
  </si>
  <si>
    <t>RAYMORE-PECULIAR R-II</t>
  </si>
  <si>
    <t>SHERWOOD CASS R-VIII</t>
  </si>
  <si>
    <t>EAST LYNNE 40</t>
  </si>
  <si>
    <t>PLEASANT HILL R-III</t>
  </si>
  <si>
    <t>HARRISONVILLE R-IX</t>
  </si>
  <si>
    <t>DREXEL R-IV</t>
  </si>
  <si>
    <t>MIDWAY R-I</t>
  </si>
  <si>
    <t>BELTON 124</t>
  </si>
  <si>
    <t>BELTON FEDERAL LANDS</t>
  </si>
  <si>
    <t>STOCKTON R-I</t>
  </si>
  <si>
    <t>EL DORADO SPRINGS R-II</t>
  </si>
  <si>
    <t>NORTHWESTERN R-I</t>
  </si>
  <si>
    <t>BRUNSWICK R-II</t>
  </si>
  <si>
    <t>KEYTESVILLE R-III</t>
  </si>
  <si>
    <t>SALISBURY R-IV</t>
  </si>
  <si>
    <t>CHADWICK R-I</t>
  </si>
  <si>
    <t>NIXA PUBLIC SCHOOLS</t>
  </si>
  <si>
    <t>SPARTA R-III</t>
  </si>
  <si>
    <t>BILLINGS R-IV</t>
  </si>
  <si>
    <t>CLEVER R-V</t>
  </si>
  <si>
    <t>OZARK R-VI</t>
  </si>
  <si>
    <t>SPOKANE R-VII</t>
  </si>
  <si>
    <t>LURAY 33</t>
  </si>
  <si>
    <t>CLARK CO. R-I</t>
  </si>
  <si>
    <t>KEARNEY R-I</t>
  </si>
  <si>
    <t>SMITHVILLE R-II</t>
  </si>
  <si>
    <t>EXCELSIOR SPRINGS 40</t>
  </si>
  <si>
    <t>LIBERTY 53</t>
  </si>
  <si>
    <t>MISSOURI CITY 56</t>
  </si>
  <si>
    <t>NORTH KANSAS CITY 74</t>
  </si>
  <si>
    <t>CAMERON R-I</t>
  </si>
  <si>
    <t>LATHROP R-II</t>
  </si>
  <si>
    <t>CLINTON CO. R-III</t>
  </si>
  <si>
    <t>COLE CO. R-I</t>
  </si>
  <si>
    <t>BLAIR OAKS R-II</t>
  </si>
  <si>
    <t>COLE CO. R-V</t>
  </si>
  <si>
    <t>JEFFERSON CITY</t>
  </si>
  <si>
    <t>BLACKWATER R-II</t>
  </si>
  <si>
    <t>COOPER CO. R-IV</t>
  </si>
  <si>
    <t>PRAIRIE HOME R-V</t>
  </si>
  <si>
    <t>OTTERVILLE R-VI</t>
  </si>
  <si>
    <t>PILOT GROVE C-4</t>
  </si>
  <si>
    <t>BOONVILLE R-I</t>
  </si>
  <si>
    <t>CRAWFORD CO. R-I</t>
  </si>
  <si>
    <t>CRAWFORD CO. R-II</t>
  </si>
  <si>
    <t>STEELVILLE R-III</t>
  </si>
  <si>
    <t>LOCKWOOD R-I</t>
  </si>
  <si>
    <t>DADEVILLE R-II</t>
  </si>
  <si>
    <t>EVERTON R-III</t>
  </si>
  <si>
    <t>GREENFIELD R-IV</t>
  </si>
  <si>
    <t>DALLAS CO. R-I</t>
  </si>
  <si>
    <t>PATTONSBURG R-II</t>
  </si>
  <si>
    <t>WINSTON R-VI</t>
  </si>
  <si>
    <t>NORTH DAVIESS R-III</t>
  </si>
  <si>
    <t>GALLATIN R-V</t>
  </si>
  <si>
    <t>TRI-COUNTY R-VII</t>
  </si>
  <si>
    <t>OSBORN R-O</t>
  </si>
  <si>
    <t>MAYSVILLE R-I</t>
  </si>
  <si>
    <t>UNION STAR R-II</t>
  </si>
  <si>
    <t>STEWARTSVILLE C-2</t>
  </si>
  <si>
    <t>SALEM R-80</t>
  </si>
  <si>
    <t>OAK HILL R-I</t>
  </si>
  <si>
    <t>GREEN FOREST R-II</t>
  </si>
  <si>
    <t>DENT-PHELPS R-III</t>
  </si>
  <si>
    <t>NORTH WOOD R-IV</t>
  </si>
  <si>
    <t>SKYLINE R-II</t>
  </si>
  <si>
    <t>PLAINVIEW R-VIII</t>
  </si>
  <si>
    <t>AVA R-I</t>
  </si>
  <si>
    <t>MALDEN R-I</t>
  </si>
  <si>
    <t>CAMPBELL R-II</t>
  </si>
  <si>
    <t>HOLCOMB R-III</t>
  </si>
  <si>
    <t>CLARKTON C-4</t>
  </si>
  <si>
    <t>SENATH-HORNERSVILLE C-8</t>
  </si>
  <si>
    <t>SOUTHLAND C-9</t>
  </si>
  <si>
    <t>KENNETT 39</t>
  </si>
  <si>
    <t>FRANKLIN CO. R-II</t>
  </si>
  <si>
    <t>MERAMEC VALLEY R-III</t>
  </si>
  <si>
    <t>UNION R-XI</t>
  </si>
  <si>
    <t>LONEDELL R-XIV</t>
  </si>
  <si>
    <t>SPRING BLUFF R-XV</t>
  </si>
  <si>
    <t>STRAIN-JAPAN R-XVI</t>
  </si>
  <si>
    <t>ST. CLAIR R-XIII</t>
  </si>
  <si>
    <t>SULLIVAN C-2</t>
  </si>
  <si>
    <t>NEW HAVEN</t>
  </si>
  <si>
    <t>WASHINGTON</t>
  </si>
  <si>
    <t>GASCONADE CO. R-II</t>
  </si>
  <si>
    <t>GASCONADE CO. R-I</t>
  </si>
  <si>
    <t>KING CITY R-I</t>
  </si>
  <si>
    <t>STANBERRY R-II</t>
  </si>
  <si>
    <t>ALBANY R-III</t>
  </si>
  <si>
    <t>WILLARD R-II</t>
  </si>
  <si>
    <t>REPUBLIC R-III</t>
  </si>
  <si>
    <t>ASH GROVE R-IV</t>
  </si>
  <si>
    <t>WALNUT GROVE R-V</t>
  </si>
  <si>
    <t>STRAFFORD R-VI</t>
  </si>
  <si>
    <t>LOGAN-ROGERSVILLE R-VIII</t>
  </si>
  <si>
    <t>SPRINGFIELD R-XII</t>
  </si>
  <si>
    <t>FAIR GROVE R-X</t>
  </si>
  <si>
    <t>GRUNDY CO R-V</t>
  </si>
  <si>
    <t>SPICKARD R-II</t>
  </si>
  <si>
    <t>PLEASANT VIEW R-VI</t>
  </si>
  <si>
    <t>LAREDO R-VII</t>
  </si>
  <si>
    <t>TRENTON R-IX</t>
  </si>
  <si>
    <t>CAINSVILLE R-I</t>
  </si>
  <si>
    <t>SOUTH HARRISON CO. R-II</t>
  </si>
  <si>
    <t>NORTH HARRISON R-III</t>
  </si>
  <si>
    <t>GILMAN CITY R-IV</t>
  </si>
  <si>
    <t>RIDGEWAY R-V</t>
  </si>
  <si>
    <t>HENRY CO. R-I</t>
  </si>
  <si>
    <t>SHAWNEE R-III</t>
  </si>
  <si>
    <t>CALHOUN R-VIII</t>
  </si>
  <si>
    <t>LEESVILLE R-IX</t>
  </si>
  <si>
    <t>DAVIS R-XII</t>
  </si>
  <si>
    <t>MONTROSE R-XIV</t>
  </si>
  <si>
    <t>CLINTON</t>
  </si>
  <si>
    <t>HICKORY CO. R-I</t>
  </si>
  <si>
    <t>WHEATLAND R-II</t>
  </si>
  <si>
    <t>WEAUBLEAU R-III</t>
  </si>
  <si>
    <t>HERMITAGE R-IV</t>
  </si>
  <si>
    <t>CRAIG R-III</t>
  </si>
  <si>
    <t>MOUND CITY R-II</t>
  </si>
  <si>
    <t>SOUTH HOLT CO. R-I</t>
  </si>
  <si>
    <t>NEW FRANKLIN R-I</t>
  </si>
  <si>
    <t>FAYETTE R-III</t>
  </si>
  <si>
    <t>GLASGOW</t>
  </si>
  <si>
    <t>HOWELL VALLEY R-I</t>
  </si>
  <si>
    <t>MOUNTAIN VIEW-BIRCH TREE R-III</t>
  </si>
  <si>
    <t>WILLOW SPRINGS R-IV</t>
  </si>
  <si>
    <t>RICHARDS R-V</t>
  </si>
  <si>
    <t>WEST PLAINS R-VII</t>
  </si>
  <si>
    <t>GLENWOOD R-VIII</t>
  </si>
  <si>
    <t>JUNCTION HILL C-12</t>
  </si>
  <si>
    <t>FAIRVIEW R-XI</t>
  </si>
  <si>
    <t>SOUTH IRON CO. R-I</t>
  </si>
  <si>
    <t>ARCADIA VALLEY R-II</t>
  </si>
  <si>
    <t>BELLEVIEW R-III</t>
  </si>
  <si>
    <t>IRON CO. C-4</t>
  </si>
  <si>
    <t>FORT OSAGE R-I</t>
  </si>
  <si>
    <t>BLUE SPRINGS R-IV</t>
  </si>
  <si>
    <t>GRAIN VALLEY R-V</t>
  </si>
  <si>
    <t>OAK GROVE R-VI</t>
  </si>
  <si>
    <t>LEE'S SUMMIT R-VII</t>
  </si>
  <si>
    <t>HICKMAN MILLS C-1</t>
  </si>
  <si>
    <t>RAYTOWN C-2</t>
  </si>
  <si>
    <t>GRANDVIEW C-4</t>
  </si>
  <si>
    <t>LONE JACK C-6</t>
  </si>
  <si>
    <t>INDEPENDENCE 30</t>
  </si>
  <si>
    <t>KANSAS CITY 33</t>
  </si>
  <si>
    <t>CENTER 58</t>
  </si>
  <si>
    <t>CARL JUNCTION R-I</t>
  </si>
  <si>
    <t>AVILLA R-XIII</t>
  </si>
  <si>
    <t>JASPER CO. R-V</t>
  </si>
  <si>
    <t>SARCOXIE R-II</t>
  </si>
  <si>
    <t>CARTHAGE R-IX</t>
  </si>
  <si>
    <t>WEBB CITY R-VII</t>
  </si>
  <si>
    <t>JOPLIN SCHOOLS</t>
  </si>
  <si>
    <t>NORTHWEST R-I</t>
  </si>
  <si>
    <t>GRANDVIEW R-II</t>
  </si>
  <si>
    <t>HILLSBORO R-III</t>
  </si>
  <si>
    <t>DUNKLIN R-V</t>
  </si>
  <si>
    <t>FESTUS R-VI</t>
  </si>
  <si>
    <t>JEFFERSON CO. R-VII</t>
  </si>
  <si>
    <t>SUNRISE R-IX</t>
  </si>
  <si>
    <t>WINDSOR C-1</t>
  </si>
  <si>
    <t>FOX C-6</t>
  </si>
  <si>
    <t>CRYSTAL CITY 47</t>
  </si>
  <si>
    <t>DESOTO 73</t>
  </si>
  <si>
    <t>KINGSVILLE R-I</t>
  </si>
  <si>
    <t>HOLDEN R-III</t>
  </si>
  <si>
    <t>CHILHOWEE R-IV</t>
  </si>
  <si>
    <t>JOHNSON CO. R-VII</t>
  </si>
  <si>
    <t>KNOB NOSTER R-VIII</t>
  </si>
  <si>
    <t>LEETON R-X</t>
  </si>
  <si>
    <t>WARRENSBURG R-VI</t>
  </si>
  <si>
    <t>KNOB NOSTER FEDERAL LANDS</t>
  </si>
  <si>
    <t>KNOX CO. R-I</t>
  </si>
  <si>
    <t>LACLEDE CO. R-I</t>
  </si>
  <si>
    <t>GASCONADE C-4</t>
  </si>
  <si>
    <t>LEBANON R-III</t>
  </si>
  <si>
    <t>LACLEDE CO. C-5</t>
  </si>
  <si>
    <t>CONCORDIA R-II</t>
  </si>
  <si>
    <t>LAFAYETTE CO. C-1</t>
  </si>
  <si>
    <t>ODESSA R-VII</t>
  </si>
  <si>
    <t>SANTA FE R-X</t>
  </si>
  <si>
    <t>WELLINGTON-NAPOLEON R-IX</t>
  </si>
  <si>
    <t>LEXINGTON R-V</t>
  </si>
  <si>
    <t>MILLER R-II</t>
  </si>
  <si>
    <t>PIERCE CITY R-VI</t>
  </si>
  <si>
    <t>MARIONVILLE R-IX</t>
  </si>
  <si>
    <t>MT. VERNON R-V</t>
  </si>
  <si>
    <t>AURORA R-VIII</t>
  </si>
  <si>
    <t>VERONA R-VII</t>
  </si>
  <si>
    <t>CANTON R-V</t>
  </si>
  <si>
    <t>LEWIS CO. C-1</t>
  </si>
  <si>
    <t>SILEX R-I</t>
  </si>
  <si>
    <t>ELSBERRY R-II</t>
  </si>
  <si>
    <t>TROY R-III</t>
  </si>
  <si>
    <t>WINFIELD R-IV</t>
  </si>
  <si>
    <t>LINN CO. R-I</t>
  </si>
  <si>
    <t>BUCKLIN R-II</t>
  </si>
  <si>
    <t>MEADVILLE R-IV</t>
  </si>
  <si>
    <t>MARCELINE R-V</t>
  </si>
  <si>
    <t>BROOKFIELD R-III</t>
  </si>
  <si>
    <t>SOUTHWEST LIVINGSTON CO. R-I</t>
  </si>
  <si>
    <t>LIVINGSTON CO. R-III</t>
  </si>
  <si>
    <t>CHILLICOTHE R-II</t>
  </si>
  <si>
    <t>MCDONALD CO. R-I</t>
  </si>
  <si>
    <t>ATLANTA C-3</t>
  </si>
  <si>
    <t>BEVIER C-4</t>
  </si>
  <si>
    <t>LA PLATA R-II</t>
  </si>
  <si>
    <t>MACON CO. R-I</t>
  </si>
  <si>
    <t>CALLAO C-8</t>
  </si>
  <si>
    <t>MACON CO. R-IV</t>
  </si>
  <si>
    <t>MARQUAND-ZION R-VI</t>
  </si>
  <si>
    <t>FREDERICKTOWN R-I</t>
  </si>
  <si>
    <t>MARIES CO. R-I</t>
  </si>
  <si>
    <t>MARIES CO. R-II</t>
  </si>
  <si>
    <t>MARION CO. R-II</t>
  </si>
  <si>
    <t>PALMYRA R-I</t>
  </si>
  <si>
    <t>HANNIBAL 60</t>
  </si>
  <si>
    <t>NORTH MERCER CO. R-III</t>
  </si>
  <si>
    <t>PRINCETON R-V</t>
  </si>
  <si>
    <t>ELDON R-I</t>
  </si>
  <si>
    <t>MILLER CO. R-III</t>
  </si>
  <si>
    <t>ST. ELIZABETH R-IV</t>
  </si>
  <si>
    <t>SCHOOL OF THE OSAGE</t>
  </si>
  <si>
    <t>IBERIA R-V</t>
  </si>
  <si>
    <t>EAST PRAIRIE R-II</t>
  </si>
  <si>
    <t>CHARLESTON R-I</t>
  </si>
  <si>
    <t>MONITEAU CO. R-I</t>
  </si>
  <si>
    <t>HIGH POINT R-III</t>
  </si>
  <si>
    <t>MONITEAU CO. R-V</t>
  </si>
  <si>
    <t>TIPTON R-VI</t>
  </si>
  <si>
    <t>JAMESTOWN C-1</t>
  </si>
  <si>
    <t>CLARKSBURG C-2</t>
  </si>
  <si>
    <t>MIDDLE GROVE C-1</t>
  </si>
  <si>
    <t>MONROE CITY R-I</t>
  </si>
  <si>
    <t>HOLLIDAY C-2</t>
  </si>
  <si>
    <t>MADISON C-3</t>
  </si>
  <si>
    <t>PARIS R-II</t>
  </si>
  <si>
    <t>WELLSVILLE MIDDLETOWN R-I</t>
  </si>
  <si>
    <t>MONTGOMERY CO. R-II</t>
  </si>
  <si>
    <t>MORGAN CO. R-I</t>
  </si>
  <si>
    <t>MORGAN CO. R-II</t>
  </si>
  <si>
    <t>RISCO R-II</t>
  </si>
  <si>
    <t>PORTAGEVILLE</t>
  </si>
  <si>
    <t>GIDEON 37</t>
  </si>
  <si>
    <t>NEW MADRID CO. R-I</t>
  </si>
  <si>
    <t>EAST NEWTON CO. R-VI</t>
  </si>
  <si>
    <t>DIAMOND R-IV</t>
  </si>
  <si>
    <t>WESTVIEW C-6</t>
  </si>
  <si>
    <t>SENECA R-VII</t>
  </si>
  <si>
    <t>NEOSHO R-V</t>
  </si>
  <si>
    <t>NODAWAY-HOLT R-VII</t>
  </si>
  <si>
    <t>WEST NODAWAY CO. R-I</t>
  </si>
  <si>
    <t>NORTHEAST NODAWAY CO. R-V</t>
  </si>
  <si>
    <t>JEFFERSON C-123</t>
  </si>
  <si>
    <t>NORTH NODAWAY CO. R-VI</t>
  </si>
  <si>
    <t>MARYVILLE R-II</t>
  </si>
  <si>
    <t>SOUTH NODAWAY CO. R-IV</t>
  </si>
  <si>
    <t>COUCH R-I</t>
  </si>
  <si>
    <t>THAYER R-II</t>
  </si>
  <si>
    <t>OREGON-HOWELL R-III</t>
  </si>
  <si>
    <t>ALTON R-IV</t>
  </si>
  <si>
    <t>OSAGE CO. R-I</t>
  </si>
  <si>
    <t>OSAGE CO. R-II</t>
  </si>
  <si>
    <t>OSAGE CO. R-III</t>
  </si>
  <si>
    <t>THORNFIELD R-I</t>
  </si>
  <si>
    <t>BAKERSFIELD R-IV</t>
  </si>
  <si>
    <t>GAINESVILLE R-V</t>
  </si>
  <si>
    <t>DORA R-III</t>
  </si>
  <si>
    <t>LUTIE R-VI</t>
  </si>
  <si>
    <t>NORTH PEMISCOT CO. R-I</t>
  </si>
  <si>
    <t>HAYTI R-II</t>
  </si>
  <si>
    <t>PEMISCOT CO. R-III</t>
  </si>
  <si>
    <t>COOTER R-IV</t>
  </si>
  <si>
    <t>SOUTH PEMISCOT CO. R-V</t>
  </si>
  <si>
    <t>DELTA C-7</t>
  </si>
  <si>
    <t>CARUTHERSVILLE 18</t>
  </si>
  <si>
    <t>PERRY CO. 32</t>
  </si>
  <si>
    <t>ALTENBURG 48</t>
  </si>
  <si>
    <t>PETTIS CO. R-V</t>
  </si>
  <si>
    <t>LA MONTE R-IV</t>
  </si>
  <si>
    <t>SMITHTON R-VI</t>
  </si>
  <si>
    <t>GREEN RIDGE R-VIII</t>
  </si>
  <si>
    <t>PETTIS CO. R-XII</t>
  </si>
  <si>
    <t>SEDALIA 200</t>
  </si>
  <si>
    <t>ST. JAMES R-I</t>
  </si>
  <si>
    <t>NEWBURG R-II</t>
  </si>
  <si>
    <t>ROLLA 31</t>
  </si>
  <si>
    <t>PHELPS CO. R-III</t>
  </si>
  <si>
    <t>BOWLING GREEN R-I</t>
  </si>
  <si>
    <t>PIKE CO. R-III</t>
  </si>
  <si>
    <t>BONCL R-X</t>
  </si>
  <si>
    <t>LOUISIANA R-II</t>
  </si>
  <si>
    <t>NORTH PLATTE CO. R-I</t>
  </si>
  <si>
    <t>WEST PLATTE CO. R-II</t>
  </si>
  <si>
    <t>PLATTE CO. R-III</t>
  </si>
  <si>
    <t>PARK HILL</t>
  </si>
  <si>
    <t>BOLIVAR R-I</t>
  </si>
  <si>
    <t>FAIR PLAY R-II</t>
  </si>
  <si>
    <t>HALFWAY R-III</t>
  </si>
  <si>
    <t>HUMANSVILLE R-IV</t>
  </si>
  <si>
    <t>MARION C. EARLY R-V</t>
  </si>
  <si>
    <t>PLEASANT HOPE R-VI</t>
  </si>
  <si>
    <t>SWEDEBORG R-III</t>
  </si>
  <si>
    <t>RICHLAND R-IV</t>
  </si>
  <si>
    <t>LAQUEY R-V</t>
  </si>
  <si>
    <t>WAYNESVILLE R-VI</t>
  </si>
  <si>
    <t>DIXON R-I</t>
  </si>
  <si>
    <t>CROCKER R-II</t>
  </si>
  <si>
    <t>WAYNESVILLE FEDERAL LANDS</t>
  </si>
  <si>
    <t>PUTNAM CO. R-I</t>
  </si>
  <si>
    <t>RALLS CO. R-II</t>
  </si>
  <si>
    <t>NORTHEAST RANDOLPH CO. R-IV</t>
  </si>
  <si>
    <t>RENICK R-V</t>
  </si>
  <si>
    <t>HIGBEE R-VIII</t>
  </si>
  <si>
    <t>WESTRAN R-I</t>
  </si>
  <si>
    <t>MOBERLY</t>
  </si>
  <si>
    <t>LAWSON R-XIV</t>
  </si>
  <si>
    <t>ORRICK R-XI</t>
  </si>
  <si>
    <t>HARDIN-CENTRAL C-2</t>
  </si>
  <si>
    <t>RICHMOND R-XVI</t>
  </si>
  <si>
    <t>CENTERVILLE R-I</t>
  </si>
  <si>
    <t>SOUTHERN REYNOLDS CO. R-II</t>
  </si>
  <si>
    <t>BUNKER R-III</t>
  </si>
  <si>
    <t>LESTERVILLE R-IV</t>
  </si>
  <si>
    <t>NAYLOR R-II</t>
  </si>
  <si>
    <t>DONIPHAN R-I</t>
  </si>
  <si>
    <t>RIPLEY CO. R-IV</t>
  </si>
  <si>
    <t>RIPLEY CO. R-III</t>
  </si>
  <si>
    <t>FT. ZUMWALT R-II</t>
  </si>
  <si>
    <t>FRANCIS HOWELL R-III</t>
  </si>
  <si>
    <t>WENTZVILLE R-IV</t>
  </si>
  <si>
    <t>ST. CHARLES R-VI</t>
  </si>
  <si>
    <t>ORCHARD FARM R-V</t>
  </si>
  <si>
    <t>APPLETON CITY R-II</t>
  </si>
  <si>
    <t>ROSCOE C-1</t>
  </si>
  <si>
    <t>LAKELAND R-III</t>
  </si>
  <si>
    <t>OSCEOLA</t>
  </si>
  <si>
    <t>BISMARCK R-V</t>
  </si>
  <si>
    <t>FARMINGTON R-VII</t>
  </si>
  <si>
    <t>NORTH ST. FRANCOIS CO. R-I</t>
  </si>
  <si>
    <t>CENTRAL R-III</t>
  </si>
  <si>
    <t>WEST ST. FRANCOIS CO. R-IV</t>
  </si>
  <si>
    <t>STE. GENEVIEVE CO. R-II</t>
  </si>
  <si>
    <t>HAZELWOOD</t>
  </si>
  <si>
    <t>FERGUSON-FLORISSANT R-II</t>
  </si>
  <si>
    <t>PATTONVILLE R-III</t>
  </si>
  <si>
    <t>ROCKWOOD R-VI</t>
  </si>
  <si>
    <t>KIRKWOOD R-VII</t>
  </si>
  <si>
    <t>LINDBERGH SCHOOLS</t>
  </si>
  <si>
    <t>MEHLVILLE R-IX</t>
  </si>
  <si>
    <t>PARKWAY C-2</t>
  </si>
  <si>
    <t>AFFTON 101</t>
  </si>
  <si>
    <t>BAYLESS</t>
  </si>
  <si>
    <t>BRENTWOOD</t>
  </si>
  <si>
    <t>CLAYTON</t>
  </si>
  <si>
    <t>HANCOCK PLACE</t>
  </si>
  <si>
    <t>JENNINGS</t>
  </si>
  <si>
    <t>LADUE</t>
  </si>
  <si>
    <t>MAPLEWOOD-RICHMOND HEIGHTS</t>
  </si>
  <si>
    <t>NORMANDY</t>
  </si>
  <si>
    <t>RITENOUR</t>
  </si>
  <si>
    <t>RIVERVIEW GARDENS</t>
  </si>
  <si>
    <t>UNIVERSITY CITY</t>
  </si>
  <si>
    <t>VALLEY PARK</t>
  </si>
  <si>
    <t>WEBSTER GROVES</t>
  </si>
  <si>
    <t>SPECL. SCH. DST. ST. LOUIS CO.</t>
  </si>
  <si>
    <t>VOL. INTERDIST. CHOICE CORP.</t>
  </si>
  <si>
    <t>OREARVILLE R-IV</t>
  </si>
  <si>
    <t>MALTA BEND R-V</t>
  </si>
  <si>
    <t>HARDEMAN R-X</t>
  </si>
  <si>
    <t>GILLIAM C-4</t>
  </si>
  <si>
    <t>MARSHALL</t>
  </si>
  <si>
    <t>SLATER</t>
  </si>
  <si>
    <t>SWEET SPRINGS R-VII</t>
  </si>
  <si>
    <t>SCHUYLER CO. R-I</t>
  </si>
  <si>
    <t>GORIN R-III</t>
  </si>
  <si>
    <t>SCOTLAND CO. R-I</t>
  </si>
  <si>
    <t>SCOTT CITY R-I</t>
  </si>
  <si>
    <t>CHAFFEE R-II</t>
  </si>
  <si>
    <t>SCOTT CO. R-IV</t>
  </si>
  <si>
    <t>SCOTT CO. CENTRAL</t>
  </si>
  <si>
    <t>SIKESTON R-6</t>
  </si>
  <si>
    <t>KELSO C-7</t>
  </si>
  <si>
    <t>ORAN R-III</t>
  </si>
  <si>
    <t>WINONA R-III</t>
  </si>
  <si>
    <t>EMINENCE R-I</t>
  </si>
  <si>
    <t>NORTH SHELBY</t>
  </si>
  <si>
    <t>SHELBY CO. R-IV</t>
  </si>
  <si>
    <t>RICHLAND R-I</t>
  </si>
  <si>
    <t>BELL CITY R-II</t>
  </si>
  <si>
    <t>ADVANCE R-IV</t>
  </si>
  <si>
    <t>PUXICO R-VIII</t>
  </si>
  <si>
    <t>BLOOMFIELD R-XIV</t>
  </si>
  <si>
    <t>DEXTER R-XI</t>
  </si>
  <si>
    <t>BERNIE R-XIII</t>
  </si>
  <si>
    <t>HURLEY R-I</t>
  </si>
  <si>
    <t>GALENA R-II</t>
  </si>
  <si>
    <t>CRANE R-III</t>
  </si>
  <si>
    <t>REEDS SPRING R-IV</t>
  </si>
  <si>
    <t>BLUE EYE R-V</t>
  </si>
  <si>
    <t>GREEN CITY R-I</t>
  </si>
  <si>
    <t>MILAN C-2</t>
  </si>
  <si>
    <t>NEWTOWN-HARRIS R-III</t>
  </si>
  <si>
    <t>BRADLEYVILLE R-I</t>
  </si>
  <si>
    <t>TANEYVILLE R-II</t>
  </si>
  <si>
    <t>FORSYTH R-III</t>
  </si>
  <si>
    <t>BRANSON R-IV</t>
  </si>
  <si>
    <t>HOLLISTER R-V</t>
  </si>
  <si>
    <t>KIRBYVILLE R-VI</t>
  </si>
  <si>
    <t>MARK TWAIN R-VIII</t>
  </si>
  <si>
    <t>SUCCESS R-VI</t>
  </si>
  <si>
    <t>HOUSTON R-I</t>
  </si>
  <si>
    <t>SUMMERSVILLE R-II</t>
  </si>
  <si>
    <t>LICKING R-VIII</t>
  </si>
  <si>
    <t>CABOOL R-IV</t>
  </si>
  <si>
    <t>PLATO R-V</t>
  </si>
  <si>
    <t>RAYMONDVILLE R-VII</t>
  </si>
  <si>
    <t>NEVADA R-V</t>
  </si>
  <si>
    <t>BRONAUGH R-VII</t>
  </si>
  <si>
    <t>SHELDON R-VIII</t>
  </si>
  <si>
    <t>NORTHEAST VERNON CO. R-I</t>
  </si>
  <si>
    <t>WRIGHT CITY R-II OF WARREN CO.</t>
  </si>
  <si>
    <t>WARREN CO. R-III</t>
  </si>
  <si>
    <t>KINGSTON K-14</t>
  </si>
  <si>
    <t>POTOSI R-III</t>
  </si>
  <si>
    <t>RICHWOODS R-VII</t>
  </si>
  <si>
    <t>VALLEY R-VI</t>
  </si>
  <si>
    <t>GREENVILLE R-II</t>
  </si>
  <si>
    <t>CLEARWATER R-I</t>
  </si>
  <si>
    <t>NIANGUA R-V</t>
  </si>
  <si>
    <t>FORDLAND R-III</t>
  </si>
  <si>
    <t>MARSHFIELD R-I</t>
  </si>
  <si>
    <t>SEYMOUR R-II</t>
  </si>
  <si>
    <t>WORTH CO. R-III</t>
  </si>
  <si>
    <t>NORWOOD R-I</t>
  </si>
  <si>
    <t>HARTVILLE R-II</t>
  </si>
  <si>
    <t>MOUNTAIN GROVE R-III</t>
  </si>
  <si>
    <t>MANSFIELD R-IV</t>
  </si>
  <si>
    <t>MANES R-V</t>
  </si>
  <si>
    <t>ST. LOUIS CITY</t>
  </si>
  <si>
    <t>DIVISION OF YOUTH SERVICE</t>
  </si>
  <si>
    <t>District Name</t>
  </si>
  <si>
    <t>2005-2006 WADA</t>
  </si>
  <si>
    <t>Basic Formula Projection Data Entry Page</t>
  </si>
  <si>
    <t>Special Education December Count</t>
  </si>
  <si>
    <t>LEP October Count</t>
  </si>
  <si>
    <t>Item</t>
  </si>
  <si>
    <t>Amount per ADA for Classroom Trust Fund</t>
  </si>
  <si>
    <t>Amount per WADA for Prop C</t>
  </si>
  <si>
    <t>Small Schools Grant Projection Data Entry Page</t>
  </si>
  <si>
    <t>Allocation per ADA 10M Portion</t>
  </si>
  <si>
    <t>Allocation per ADA 5M Portion</t>
  </si>
  <si>
    <t>District Tax Rate (I+T)</t>
  </si>
  <si>
    <t>F&amp;RL State FTE January Count</t>
  </si>
  <si>
    <t>PEMISCOT CO. SPEC. SCH. DIST.</t>
  </si>
  <si>
    <t>STET R-XV</t>
  </si>
  <si>
    <t>Name</t>
  </si>
  <si>
    <t>No</t>
  </si>
  <si>
    <t>1a</t>
  </si>
  <si>
    <t>1b</t>
  </si>
  <si>
    <t>K8/FL</t>
  </si>
  <si>
    <t>K8</t>
  </si>
  <si>
    <t>FL</t>
  </si>
  <si>
    <t>2a</t>
  </si>
  <si>
    <t>2b</t>
  </si>
  <si>
    <t>K8 or FL District?</t>
  </si>
  <si>
    <t>Only Enter Data in the Yellow Fields.</t>
  </si>
  <si>
    <t>Adjustment Percentage</t>
  </si>
  <si>
    <t>Enter information for the specific fiscal year in header.  Workbook is programmed to select year necessary to perform projections.</t>
  </si>
  <si>
    <t>State Adequacy Target</t>
  </si>
  <si>
    <t xml:space="preserve">1 b </t>
  </si>
  <si>
    <t>2 b</t>
  </si>
  <si>
    <t>2 c</t>
  </si>
  <si>
    <t>3 b</t>
  </si>
  <si>
    <t>3 c</t>
  </si>
  <si>
    <t>1 c</t>
  </si>
  <si>
    <t>Regular Year ADA K-8</t>
  </si>
  <si>
    <t>Summer School ADA K-8</t>
  </si>
  <si>
    <t>Regular Year ADA 9-12</t>
  </si>
  <si>
    <t>Summer School ADA 9-12</t>
  </si>
  <si>
    <t>Line 1</t>
  </si>
  <si>
    <t>Line 2</t>
  </si>
  <si>
    <t>Line 3</t>
  </si>
  <si>
    <t>Total ADA K-8 (1+ 2a.)</t>
  </si>
  <si>
    <t>Total ADA 9-12 (1+ 2b.)</t>
  </si>
  <si>
    <t>Total ADA K-12 (1c.+ 2c.)</t>
  </si>
  <si>
    <t>Line 1 b</t>
  </si>
  <si>
    <t>Line 2 b</t>
  </si>
  <si>
    <t>Line 3 b</t>
  </si>
  <si>
    <t>Line c</t>
  </si>
  <si>
    <t>Total Regular Year ADA</t>
  </si>
  <si>
    <t>Total Summer School ADA</t>
  </si>
  <si>
    <t>Regular Year ADA - District &amp; Fed Lands</t>
  </si>
  <si>
    <t>Summer School ADA - District &amp; Fed Lands</t>
  </si>
  <si>
    <t>WADA less Summer School - Federal Lands</t>
  </si>
  <si>
    <t>Formula Weighted ADA - Federal Lands</t>
  </si>
  <si>
    <t xml:space="preserve">  (Line 7 - Line 2)</t>
  </si>
  <si>
    <t>Federal Lands Formula Calculation</t>
  </si>
  <si>
    <t>ESTIMATED STATE FORMULA PAYMENT PER WADA</t>
  </si>
  <si>
    <t>19.</t>
  </si>
  <si>
    <t>FEDERAL LANDS WADA x DISTRICT PAYMENT PER WADA</t>
  </si>
  <si>
    <t>Classroom Trust Fund - Per Pupil (DESE)</t>
  </si>
  <si>
    <t>Classroom Trust Fund - Total</t>
  </si>
  <si>
    <t>Balance of State Aid</t>
  </si>
  <si>
    <t>Weighted ADA (3+4+5+6) - District</t>
  </si>
  <si>
    <t>WADA less Summer School - District</t>
  </si>
  <si>
    <t>Formula Weighted ADA - District</t>
  </si>
  <si>
    <t>FORMULA WADA - Federal Lands</t>
  </si>
  <si>
    <t>Dollar Value Modifier - Actual</t>
  </si>
  <si>
    <t>Basic Formula Projection Tool Instructions</t>
  </si>
  <si>
    <t>Please note these cells are still enterable, but you should not enter data into them if they are black as they do not apply to your district.</t>
  </si>
  <si>
    <t>© 2015 Missouri Department of Elementary and Secondary Education</t>
  </si>
  <si>
    <t>Copyright:</t>
  </si>
  <si>
    <t>*</t>
  </si>
  <si>
    <t>This will also color cells black that you should not be entering data into.*</t>
  </si>
  <si>
    <t>To verify the definition of various items used in the Basic Formula Calculation hover your curser over the cells on the data entry page</t>
  </si>
  <si>
    <t>Regular Year ADA - K-8 (K8 Districts Only)</t>
  </si>
  <si>
    <t>Regular Year ADA - 9-12 (K8 Districts Only)</t>
  </si>
  <si>
    <t>Summer School ADA - K-8 (K8 Districts Only)</t>
  </si>
  <si>
    <t>Summer School ADA - 9-12 (K8 Districts Only)</t>
  </si>
  <si>
    <t>This tool can be used by all districts including K8 and Federal Land Districts</t>
  </si>
  <si>
    <t>Data entry will only be allowed on the "Data Entry Page."  Instructions for completing the data entry page are as follows:</t>
  </si>
  <si>
    <t>that have a red triangle in the top right corner.  A box will appear defining the information that is to be entered into that row and where to obtain</t>
  </si>
  <si>
    <t>Best practice is to always enter information into the Basic Formula Projection Tool for the current fiscal year and to verify the projection</t>
  </si>
  <si>
    <t>Weighted ADA - Federal Lands (Line 3b)</t>
  </si>
  <si>
    <t>To begin the district must enter their county-district code.</t>
  </si>
  <si>
    <t>the information.  Some cells will be pre-populated when the district's county-district code is entered.</t>
  </si>
  <si>
    <t xml:space="preserve">totals equal to the most current Basic Formula Annualized calculation as found on the payment transmittal to ensure accuracy of the revenue </t>
  </si>
  <si>
    <t xml:space="preserve">projections. When the data has been correctly entered the district can make changes to different components to estimate basic formula </t>
  </si>
  <si>
    <t>revenue.  Results from this spreadsheet model should be considered an estimate with no guarantee of future state funding amounts.</t>
  </si>
  <si>
    <t>*** 2004-05 amounts are populated into the first column since that is the base year, then the  higher of 2004-05 or second prior year will populate therafter.</t>
  </si>
  <si>
    <t>This will pre-populate many items into the various fields on multiple worksheets in this Excel workbook.</t>
  </si>
  <si>
    <t>SULLIVAN</t>
  </si>
  <si>
    <t>GRUNDY CO. R-V</t>
  </si>
  <si>
    <t>NEOSHO SCHOOL DISTRICT</t>
  </si>
  <si>
    <t>NORMANDY SCHOOLS COLLABORATIVE</t>
  </si>
  <si>
    <t>WELLSTON</t>
  </si>
  <si>
    <t>Textbox2</t>
  </si>
  <si>
    <t>2004-2005</t>
  </si>
  <si>
    <t>2005-2006</t>
  </si>
  <si>
    <r>
      <t>Assessed Valuation from December 31</t>
    </r>
    <r>
      <rPr>
        <b/>
        <sz val="10"/>
        <color rgb="FFFF0000"/>
        <rFont val="Arial"/>
        <family val="2"/>
      </rPr>
      <t xml:space="preserve"> *</t>
    </r>
  </si>
  <si>
    <r>
      <t xml:space="preserve">Fines, Escheats, and Overplus </t>
    </r>
    <r>
      <rPr>
        <b/>
        <sz val="10"/>
        <color rgb="FFFF0000"/>
        <rFont val="Arial"/>
        <family val="2"/>
      </rPr>
      <t>*</t>
    </r>
  </si>
  <si>
    <t>*  For Actual Amounts used in the Local Effort Calculation see the sheet labeled Local Effort</t>
  </si>
  <si>
    <t>LEA Name</t>
  </si>
  <si>
    <t>Initial Year</t>
  </si>
  <si>
    <t>Distrit Closed</t>
  </si>
  <si>
    <t>DROPPED  AFTER 2014-2015</t>
  </si>
  <si>
    <t>CLOSED  JUNE 2015</t>
  </si>
  <si>
    <t>CLOSED JUNE 2015</t>
  </si>
  <si>
    <t>DROPPED  AFTER 2015-2016</t>
  </si>
  <si>
    <t>District CEP Percentage (if applicable)</t>
  </si>
  <si>
    <t>2019-20</t>
  </si>
  <si>
    <t>2020-21</t>
  </si>
  <si>
    <t>2021-22</t>
  </si>
  <si>
    <t>2022-23</t>
  </si>
  <si>
    <t>Current Fiscal Year</t>
  </si>
  <si>
    <t>*  Information entered may not be amount used in the Local Effort calculation due to other criteria.</t>
  </si>
  <si>
    <t>Regular Year ADA (K-12)</t>
  </si>
  <si>
    <t>Summer School ADA (K-12)</t>
  </si>
  <si>
    <t>Regular Year ADA - District (Federal Lands Only) (K-12)</t>
  </si>
  <si>
    <t>Regular Year ADA - Federal Lands (Federal Lands Only) (K-12)</t>
  </si>
  <si>
    <t>Summer School ADA - District (Federal Lands Only) (K-12)</t>
  </si>
  <si>
    <t>Summer School ADA - Federal Lands (Federal Lands Only) (K-12)</t>
  </si>
  <si>
    <t>Regular Year PK ADA</t>
  </si>
  <si>
    <t>2023-24</t>
  </si>
  <si>
    <t>Regular Term PK ADA</t>
  </si>
  <si>
    <t>Regular Year PK ADA - Federal Lands (Federal Lands Only)</t>
  </si>
  <si>
    <t xml:space="preserve">  *2004-05 amounts are populated into first column since that is the base year, then the lower of 2004-05 or second prior year December 31st AV will populate thereafter.</t>
  </si>
  <si>
    <t>Actual June</t>
  </si>
  <si>
    <t>June Actual</t>
  </si>
  <si>
    <t xml:space="preserve">* </t>
  </si>
  <si>
    <t>G</t>
  </si>
  <si>
    <t>Textbox32</t>
  </si>
  <si>
    <t>Textbox5</t>
  </si>
  <si>
    <t>prior year ADA</t>
  </si>
  <si>
    <t>Hold Harmless Calculation (Prior Year ADA &gt; 350) (Large School)</t>
  </si>
  <si>
    <t>Hold Harmless Calculation (Prior Year ADA ≤ 350)  (Small School)</t>
  </si>
  <si>
    <t>13. b</t>
  </si>
  <si>
    <t>* data modified due to absorbing closed school districts.</t>
  </si>
  <si>
    <t>Textbox168</t>
  </si>
  <si>
    <t>Textbox3</t>
  </si>
  <si>
    <t>Textbox28</t>
  </si>
  <si>
    <t>Textbox31</t>
  </si>
  <si>
    <t>Textbox33</t>
  </si>
  <si>
    <t>Textbox22</t>
  </si>
  <si>
    <t>Textbox4</t>
  </si>
  <si>
    <t>Textbox13</t>
  </si>
  <si>
    <t>Textbox17</t>
  </si>
  <si>
    <t>Textbox20</t>
  </si>
  <si>
    <t>001-090</t>
  </si>
  <si>
    <t>001-092</t>
  </si>
  <si>
    <t>002-089</t>
  </si>
  <si>
    <t>002-090</t>
  </si>
  <si>
    <t>003-031</t>
  </si>
  <si>
    <t>003-032</t>
  </si>
  <si>
    <t>003-033</t>
  </si>
  <si>
    <t>004-106</t>
  </si>
  <si>
    <t>005-122</t>
  </si>
  <si>
    <t>005-127</t>
  </si>
  <si>
    <t>006-103</t>
  </si>
  <si>
    <t>007-121</t>
  </si>
  <si>
    <t>007-122</t>
  </si>
  <si>
    <t>007-124</t>
  </si>
  <si>
    <t>007-125</t>
  </si>
  <si>
    <t>007-126</t>
  </si>
  <si>
    <t>009-078</t>
  </si>
  <si>
    <t>009-079</t>
  </si>
  <si>
    <t>011-079</t>
  </si>
  <si>
    <t>013-054</t>
  </si>
  <si>
    <t>013-057</t>
  </si>
  <si>
    <t>013-058</t>
  </si>
  <si>
    <t>013-060</t>
  </si>
  <si>
    <t>013-061</t>
  </si>
  <si>
    <t>013-062</t>
  </si>
  <si>
    <t>015-003</t>
  </si>
  <si>
    <t>015-004</t>
  </si>
  <si>
    <t>016-092</t>
  </si>
  <si>
    <t>016-097</t>
  </si>
  <si>
    <t>017-121</t>
  </si>
  <si>
    <t>017-122</t>
  </si>
  <si>
    <t>017-124</t>
  </si>
  <si>
    <t>017-126</t>
  </si>
  <si>
    <t>019-140</t>
  </si>
  <si>
    <t>019-147</t>
  </si>
  <si>
    <t>019-150</t>
  </si>
  <si>
    <t>021-148</t>
  </si>
  <si>
    <t>021-149</t>
  </si>
  <si>
    <t>021-150</t>
  </si>
  <si>
    <t>022-088</t>
  </si>
  <si>
    <t>024-091</t>
  </si>
  <si>
    <t>027-055</t>
  </si>
  <si>
    <t>027-056</t>
  </si>
  <si>
    <t>027-057</t>
  </si>
  <si>
    <t>027-058</t>
  </si>
  <si>
    <t>027-059</t>
  </si>
  <si>
    <t>029-001</t>
  </si>
  <si>
    <t>029-002</t>
  </si>
  <si>
    <t>029-003</t>
  </si>
  <si>
    <t>031-116</t>
  </si>
  <si>
    <t>031-117</t>
  </si>
  <si>
    <t>031-118</t>
  </si>
  <si>
    <t>031-122</t>
  </si>
  <si>
    <t>032-054</t>
  </si>
  <si>
    <t>032-056</t>
  </si>
  <si>
    <t>032-058</t>
  </si>
  <si>
    <t>033-091</t>
  </si>
  <si>
    <t>033-092</t>
  </si>
  <si>
    <t>033-093</t>
  </si>
  <si>
    <t>033-094</t>
  </si>
  <si>
    <t>034-121</t>
  </si>
  <si>
    <t>034-122</t>
  </si>
  <si>
    <t>035-097</t>
  </si>
  <si>
    <t>035-099</t>
  </si>
  <si>
    <t>036-123</t>
  </si>
  <si>
    <t>036-134</t>
  </si>
  <si>
    <t>036-135</t>
  </si>
  <si>
    <t>038-044</t>
  </si>
  <si>
    <t>038-045</t>
  </si>
  <si>
    <t>039-136</t>
  </si>
  <si>
    <t>040-100</t>
  </si>
  <si>
    <t>040-101</t>
  </si>
  <si>
    <t>040-103</t>
  </si>
  <si>
    <t>040-104</t>
  </si>
  <si>
    <t>041-001</t>
  </si>
  <si>
    <t>041-003</t>
  </si>
  <si>
    <t>041-004</t>
  </si>
  <si>
    <t>041-005</t>
  </si>
  <si>
    <t>042-113</t>
  </si>
  <si>
    <t>042-117</t>
  </si>
  <si>
    <t>042-118</t>
  </si>
  <si>
    <t>042-119</t>
  </si>
  <si>
    <t>042-121</t>
  </si>
  <si>
    <t>043-002</t>
  </si>
  <si>
    <t>043-003</t>
  </si>
  <si>
    <t>043-004</t>
  </si>
  <si>
    <t>044-078</t>
  </si>
  <si>
    <t>044-083</t>
  </si>
  <si>
    <t>044-084</t>
  </si>
  <si>
    <t>045-078</t>
  </si>
  <si>
    <t>046-128</t>
  </si>
  <si>
    <t>046-135</t>
  </si>
  <si>
    <t>046-137</t>
  </si>
  <si>
    <t>047-060</t>
  </si>
  <si>
    <t>047-064</t>
  </si>
  <si>
    <t>049-135</t>
  </si>
  <si>
    <t>051-150</t>
  </si>
  <si>
    <t>051-153</t>
  </si>
  <si>
    <t>051-156</t>
  </si>
  <si>
    <t>053-112</t>
  </si>
  <si>
    <t>054-042</t>
  </si>
  <si>
    <t>058-106</t>
  </si>
  <si>
    <t>058-107</t>
  </si>
  <si>
    <t>058-108</t>
  </si>
  <si>
    <t>059-113</t>
  </si>
  <si>
    <t>059-114</t>
  </si>
  <si>
    <t>061-150</t>
  </si>
  <si>
    <t>061-151</t>
  </si>
  <si>
    <t>061-154</t>
  </si>
  <si>
    <t>061-157</t>
  </si>
  <si>
    <t>061-158</t>
  </si>
  <si>
    <t>062-070</t>
  </si>
  <si>
    <t>064-072</t>
  </si>
  <si>
    <t>065-096</t>
  </si>
  <si>
    <t>065-098</t>
  </si>
  <si>
    <t>066-103</t>
  </si>
  <si>
    <t>066-104</t>
  </si>
  <si>
    <t>068-071</t>
  </si>
  <si>
    <t>068-072</t>
  </si>
  <si>
    <t>068-074</t>
  </si>
  <si>
    <t>068-075</t>
  </si>
  <si>
    <t>069-104</t>
  </si>
  <si>
    <t>069-107</t>
  </si>
  <si>
    <t>069-108</t>
  </si>
  <si>
    <t>070-092</t>
  </si>
  <si>
    <t>072-066</t>
  </si>
  <si>
    <t>072-073</t>
  </si>
  <si>
    <t>073-105</t>
  </si>
  <si>
    <t>074-187</t>
  </si>
  <si>
    <t>074-190</t>
  </si>
  <si>
    <t>074-194</t>
  </si>
  <si>
    <t>074-195</t>
  </si>
  <si>
    <t>074-197</t>
  </si>
  <si>
    <t>074-202</t>
  </si>
  <si>
    <t>075-084</t>
  </si>
  <si>
    <t>075-086</t>
  </si>
  <si>
    <t>076-081</t>
  </si>
  <si>
    <t>077-100</t>
  </si>
  <si>
    <t>077-101</t>
  </si>
  <si>
    <t>077-103</t>
  </si>
  <si>
    <t>077-104</t>
  </si>
  <si>
    <t>078-001</t>
  </si>
  <si>
    <t>078-003</t>
  </si>
  <si>
    <t>078-004</t>
  </si>
  <si>
    <t>078-009</t>
  </si>
  <si>
    <t>079-078</t>
  </si>
  <si>
    <t>080-116</t>
  </si>
  <si>
    <t>080-118</t>
  </si>
  <si>
    <t>080-122</t>
  </si>
  <si>
    <t>081-097</t>
  </si>
  <si>
    <t>082-105</t>
  </si>
  <si>
    <t>084-002</t>
  </si>
  <si>
    <t>084-003</t>
  </si>
  <si>
    <t>084-004</t>
  </si>
  <si>
    <t>085-043</t>
  </si>
  <si>
    <t>088-073</t>
  </si>
  <si>
    <t>088-075</t>
  </si>
  <si>
    <t>089-087</t>
  </si>
  <si>
    <t>089-088</t>
  </si>
  <si>
    <t>090-075</t>
  </si>
  <si>
    <t>090-077</t>
  </si>
  <si>
    <t>090-078</t>
  </si>
  <si>
    <t>091-093</t>
  </si>
  <si>
    <t>091-095</t>
  </si>
  <si>
    <t>093-120</t>
  </si>
  <si>
    <t>093-121</t>
  </si>
  <si>
    <t>097-116</t>
  </si>
  <si>
    <t>097-118</t>
  </si>
  <si>
    <t>097-119</t>
  </si>
  <si>
    <t>097-122</t>
  </si>
  <si>
    <t>097-127</t>
  </si>
  <si>
    <t>097-130</t>
  </si>
  <si>
    <t>100-062</t>
  </si>
  <si>
    <t>100-064</t>
  </si>
  <si>
    <t>100-065</t>
  </si>
  <si>
    <t>101-107</t>
  </si>
  <si>
    <t>102-081</t>
  </si>
  <si>
    <t>103-127</t>
  </si>
  <si>
    <t>103-128</t>
  </si>
  <si>
    <t>104-041</t>
  </si>
  <si>
    <t>105-123</t>
  </si>
  <si>
    <t>105-125</t>
  </si>
  <si>
    <t>106-001</t>
  </si>
  <si>
    <t>106-002</t>
  </si>
  <si>
    <t>106-008</t>
  </si>
  <si>
    <t>107-151</t>
  </si>
  <si>
    <t>107-158</t>
  </si>
  <si>
    <t>108-143</t>
  </si>
  <si>
    <t>108-144</t>
  </si>
  <si>
    <t>108-147</t>
  </si>
  <si>
    <t>110-030</t>
  </si>
  <si>
    <t>110-031</t>
  </si>
  <si>
    <t>112-099</t>
  </si>
  <si>
    <t>113-001</t>
  </si>
  <si>
    <t>114-112</t>
  </si>
  <si>
    <t>114-116</t>
  </si>
  <si>
    <t>Textbox36</t>
  </si>
  <si>
    <t>Textbox6</t>
  </si>
  <si>
    <t>Textbox55</t>
  </si>
  <si>
    <t>Textbox50</t>
  </si>
  <si>
    <t>Textbox139</t>
  </si>
  <si>
    <t>Textbox59</t>
  </si>
  <si>
    <t>Textbox53</t>
  </si>
  <si>
    <t>Textbox170</t>
  </si>
  <si>
    <t>Textbox172</t>
  </si>
  <si>
    <t>INTANGIBLE_TAXES</t>
  </si>
  <si>
    <t>Textbox7</t>
  </si>
  <si>
    <t>Textbox10</t>
  </si>
  <si>
    <t>Textbox91</t>
  </si>
  <si>
    <t>Textbox97</t>
  </si>
  <si>
    <t>NIXA R-II</t>
  </si>
  <si>
    <t>KANSAS CITY 33 AND LEA CHARTER SCHOOLS</t>
  </si>
  <si>
    <t>Stet R-XV</t>
  </si>
  <si>
    <t>Gorin R-III</t>
  </si>
  <si>
    <t>WRIGHT CITY R-II</t>
  </si>
  <si>
    <t>ST. LOUIS CITY AND LEA CHARTER SCHOOLS</t>
  </si>
  <si>
    <t>Yes</t>
  </si>
  <si>
    <t>8</t>
  </si>
  <si>
    <t>9</t>
  </si>
  <si>
    <t>9. b</t>
  </si>
  <si>
    <t>10. b</t>
  </si>
  <si>
    <t xml:space="preserve">   ADA Used in Classroom Trust Fund Due to 163.021.4 (Infectious Disease/Epidemic)</t>
  </si>
  <si>
    <t>WADA Used for Prop C</t>
  </si>
  <si>
    <t>WADA Used in Classroom Trust Fund Due to 163.021.4 (Infectious Disease/Epidemic)</t>
  </si>
  <si>
    <t xml:space="preserve">   ADA Used for Classroom Trust Fund Payment</t>
  </si>
  <si>
    <t>ADA Used in Small Schools Grant Due to 163.021.4 (Infectious Disease/Epidemic)</t>
  </si>
  <si>
    <t>County District Code</t>
  </si>
  <si>
    <t>2024-25</t>
  </si>
  <si>
    <t>2025-26</t>
  </si>
  <si>
    <t>Override for Formula Weighted ADA due to Pandemic Rule</t>
  </si>
  <si>
    <t>Override for FWADA for Federal Lands due to Pandemic Rule</t>
  </si>
  <si>
    <t>If Pandemic Provision Applies approprate FWADA, WADA, and ADA must be manually entered on the Formula Calculation sheet and Small Schools Allocation sheet.</t>
  </si>
  <si>
    <t>Pandemic existed in fiscal year?</t>
  </si>
  <si>
    <t>163.021.1(4), RSMo. Impact on Payments</t>
  </si>
  <si>
    <t>DESE has determined that FY 2022 student attendance has been broadly impacted by the COVID-19 pandemic, specifically due to the Delta and Omicron variants that occurred during the school year. As such, payment calculations for districts will include the use of FY 2020 ADA and WADA values as outlined below.</t>
  </si>
  <si>
    <t>163.021.1(4), RSMo. indicates that “Whenever there has existed within the district an infectious disease, contagion, epidemic, plague or similar condition whereby the school attendance is substantially reduced for an extended period in any school year, the apportionment of school funds and all other distribution of school moneys shall be made on the basis of the school year next preceding the year in which such condition existed.”</t>
  </si>
  <si>
    <t>By applying this provision to FY 2023 payment calculations that rely on pandemic-impacted attendance years, the Basic Formula, Classroom Trust Fund, Prop C, and Small Schools Grant will be adjusted. Districts’ Basic Formula payments will include the greater of the FY 2020, FY 2021, FY 2022, or an estimate of FY 2023 WADA. For Classroom Trust Fund and Prop C, School Finance will utilize the greater of the FY 2020, FY 2021, or FY 2022 ADA or WADA for payment purposes. For the Small Schools Grant, FY 2022 ADA will be used to determine if a district qualifies for the grant, then the greater of FY 2020, FY 2021, or FY 2022 ADA will be used for payment purposes (not to exceed 350 ADA per statute requirements). This statutory provision does not apply to charter schools, but an administrative rule revision is being proposed to adopt a similar approach under 5 CSR 30-660.090 Charter School Local Education Agency (LEA) Attendance Hour Reporting.</t>
  </si>
  <si>
    <t>Data Entry to override normal calculation processes will need to be completed on the "Formula Calculation" and Small School Allocation" sheets.  Instructions for completing the data entry page are as follows:</t>
  </si>
  <si>
    <t>After completing normal data entry on the "Data Entry Page" navigate to the Formula Calculation sheet.</t>
  </si>
  <si>
    <t>On the Formula Calculation sheet, there are three area's in red to manually enter the appropriate FWADA, ADA, or WADA.  Prior to line 1 for the FWADA, line 16 area for ADA for CTF, and line 17 area for WADA for Prop C if the pandemic provision applies.</t>
  </si>
  <si>
    <t>On the Small School Allocation sheet, there are three area's in red to manually enter the appropriate ADA in the line 1 area if the pandemic provision applies.</t>
  </si>
  <si>
    <t xml:space="preserve">https://stateofmo.webex.com/stateofmo/ldr.php?RCID=3731a6bff2dcd9662f55072baf4818fe </t>
  </si>
  <si>
    <t>Recorded webinar explaining pandemic changes to the calculation tool:</t>
  </si>
  <si>
    <t>UPDATE: For the Basic Formula calculation in FY 2024, DESE considers FY 2022 as impacted under this statute and will adjust Basic Formula payment calculations accordingly. District Basic Formula payments will include the greater of the FY 2020, FY 2021, FY 2022, FY 2023, or an estimate of FY 2024 WADA. Districts should anticipate a return to regular payment methodology for the Basic Formula in FY 2025. Classroom Trust Fund, Prop C, and Small Schools Grant payments will rely on FY 2023 ADA or WADA for payment purposes in FY 2024.</t>
  </si>
  <si>
    <t>2026-27</t>
  </si>
  <si>
    <t>2027-28</t>
  </si>
  <si>
    <t>2028-29</t>
  </si>
  <si>
    <t>N/A</t>
  </si>
  <si>
    <t>2021-2022</t>
  </si>
  <si>
    <t>Textbox29</t>
  </si>
  <si>
    <t>Textbox100</t>
  </si>
  <si>
    <t>Textbox190</t>
  </si>
  <si>
    <t>Textbox191</t>
  </si>
  <si>
    <t>Textbox192</t>
  </si>
  <si>
    <t>Textbox193</t>
  </si>
  <si>
    <t>Textbox194</t>
  </si>
  <si>
    <t>Textbox195</t>
  </si>
  <si>
    <t>Textbox196</t>
  </si>
  <si>
    <t>Textbox197</t>
  </si>
  <si>
    <t>*3.43</t>
  </si>
  <si>
    <t>006-101</t>
  </si>
  <si>
    <t>013-059</t>
  </si>
  <si>
    <t>016-094</t>
  </si>
  <si>
    <t>022-091</t>
  </si>
  <si>
    <t>029-004</t>
  </si>
  <si>
    <t>047-065</t>
  </si>
  <si>
    <t>055-111</t>
  </si>
  <si>
    <t>080-121</t>
  </si>
  <si>
    <t>088-072</t>
  </si>
  <si>
    <t>106-006</t>
  </si>
  <si>
    <t>10M</t>
  </si>
  <si>
    <t>5M</t>
  </si>
  <si>
    <t>PANDEMIC_ADA_YEAR3</t>
  </si>
  <si>
    <t>091-091</t>
  </si>
  <si>
    <t>Stopped Participating in CEP End Of</t>
  </si>
  <si>
    <t>2022 - K8</t>
  </si>
  <si>
    <t>droped in 2021 started againin 2024</t>
  </si>
  <si>
    <t>2015/2022</t>
  </si>
  <si>
    <t>2018/2022</t>
  </si>
  <si>
    <t>Provision 2</t>
  </si>
  <si>
    <t/>
  </si>
  <si>
    <t>HOGAN PREPARATORY ACADEMY</t>
  </si>
  <si>
    <t>GENESIS SCHOOL INC.</t>
  </si>
  <si>
    <t>KC INTERNATIONAL ACADEMY</t>
  </si>
  <si>
    <t>GORDON PARKS ELEM.</t>
  </si>
  <si>
    <t>BROOKSIDE CHARTER SCH.</t>
  </si>
  <si>
    <t>FRONTIER SCHOOLS</t>
  </si>
  <si>
    <t>DELASALLE CHARTER SCHOOL</t>
  </si>
  <si>
    <t>ACADEMY FOR INTEGRATED ARTS</t>
  </si>
  <si>
    <t>THE LEADERSHIP SCHOOL</t>
  </si>
  <si>
    <t>LIFT FOR LIFE ACADEMY</t>
  </si>
  <si>
    <t>CONFLUENCE ACADEMIES</t>
  </si>
  <si>
    <t>NORTH SIDE COMMUNITY SCHOOL</t>
  </si>
  <si>
    <t>KIPP ST LOUIS PUBLIC SCHOOLS</t>
  </si>
  <si>
    <t>MOMENTUM ACADEMY</t>
  </si>
  <si>
    <t>ATLAS PUBLIC SCHOOLS</t>
  </si>
  <si>
    <t>Textbox25</t>
  </si>
  <si>
    <t>TOTAL_ADA</t>
  </si>
  <si>
    <t>PANDEMIC_ADA_YEAR</t>
  </si>
  <si>
    <t>ANNUALIZED_AMOUNT</t>
  </si>
  <si>
    <t>PRORATED_ANNUALIZED_AMOUNT</t>
  </si>
  <si>
    <t>MONTHLY_AMOUNT</t>
  </si>
  <si>
    <t>PAID_TO_DATE</t>
  </si>
  <si>
    <t>LONEDELL R-14</t>
  </si>
  <si>
    <t>UNIVERSITY ACADEMY</t>
  </si>
  <si>
    <t>GUADALUPE CENTERS SCHOOLS</t>
  </si>
  <si>
    <t>ALLEN VILLAGE</t>
  </si>
  <si>
    <t>LEE A. TOLBERT COM. ACADEMY</t>
  </si>
  <si>
    <t>ACADEMIE LAFAYETTE</t>
  </si>
  <si>
    <t>SCUOLA VITA NUOVA</t>
  </si>
  <si>
    <t xml:space="preserve">KIPP: ENDEAVOR ACADEMY </t>
  </si>
  <si>
    <t>EWING MARION KAUFFMAN SCHOOL</t>
  </si>
  <si>
    <t>HOPE LEADERSHIP ACADEMY</t>
  </si>
  <si>
    <t>CROSSROADS CHARTER SCHOOLS</t>
  </si>
  <si>
    <t>CITIZENS OF THE WORLD CHARTER</t>
  </si>
  <si>
    <t>KANSAS CITY GIRLS PREP ACADEMY</t>
  </si>
  <si>
    <t>FOX C-6 SCHOOL DISTRICT</t>
  </si>
  <si>
    <t>PREMIER CHARTER SCHOOL</t>
  </si>
  <si>
    <t>CITY GARDEN MONTESSORI</t>
  </si>
  <si>
    <t>ST. LOUIS LANG IMMERSION SCH</t>
  </si>
  <si>
    <t>GATEWAY SCIENCE ACAD/ST LOUIS</t>
  </si>
  <si>
    <t>LAFAYETTE PREPARATORY ACADEMY</t>
  </si>
  <si>
    <t>HAWTHORN LEADERSHIP SCHL GIRLS</t>
  </si>
  <si>
    <t>THE BIOME</t>
  </si>
  <si>
    <t>LA SALLE CHARTER SCHOOL</t>
  </si>
  <si>
    <t>KAIROS ACADEMIES</t>
  </si>
  <si>
    <t>THE SOULARD SCHOOL</t>
  </si>
  <si>
    <t>Textbox8</t>
  </si>
  <si>
    <t>PriorMonthEp</t>
  </si>
  <si>
    <t>Textbox9</t>
  </si>
  <si>
    <t>Last Modified Date: 4-17-2024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</si>
</sst>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quot;$&quot;#,##0.00"/>
    <numFmt numFmtId="166" formatCode="0.0000"/>
    <numFmt numFmtId="167" formatCode="#,##0.0000"/>
    <numFmt numFmtId="168" formatCode="&quot;$&quot;#,##0.0000"/>
    <numFmt numFmtId="169" formatCode="&quot;$&quot;#,##0.0000_);\(&quot;$&quot;#,##0.0000\)"/>
    <numFmt numFmtId="170" formatCode="0.00000000%"/>
    <numFmt numFmtId="171" formatCode="m/d/yyyy;@"/>
    <numFmt numFmtId="172" formatCode="000\-000"/>
    <numFmt numFmtId="173" formatCode="0.000"/>
    <numFmt numFmtId="174" formatCode="#,##0.0000000000"/>
    <numFmt numFmtId="175" formatCode="#,##0.0000000"/>
    <numFmt numFmtId="176" formatCode="0.0000%"/>
    <numFmt numFmtId="177" formatCode="#,##0.0000_);\(#,##0.0000\)"/>
    <numFmt numFmtId="178" formatCode="_(* #,##0.0000_);_(* \(#,##0.0000\);_(* &quot;-&quot;??_);_(@_)"/>
  </numFmts>
  <fonts count="46"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6"/>
      <name val="Arial"/>
      <family val="2"/>
    </font>
    <font>
      <b/>
      <sz val="12"/>
      <name val="Arial"/>
      <family val="2"/>
    </font>
    <font>
      <sz val="16"/>
      <name val="Arial"/>
      <family val="2"/>
    </font>
    <font>
      <b/>
      <sz val="14"/>
      <name val="Arial"/>
      <family val="2"/>
    </font>
    <font>
      <b/>
      <sz val="9"/>
      <name val="Arial"/>
      <family val="2"/>
    </font>
    <font>
      <i/>
      <sz val="9"/>
      <name val="Arial"/>
      <family val="2"/>
    </font>
    <font>
      <sz val="12"/>
      <color theme="1"/>
      <name val="Calibri"/>
      <family val="2"/>
    </font>
    <font>
      <b/>
      <sz val="10"/>
      <color theme="1"/>
      <name val="Arial"/>
      <family val="2"/>
    </font>
    <font>
      <b/>
      <sz val="11"/>
      <color theme="1"/>
      <name val="Calibri"/>
      <family val="2"/>
      <scheme val="minor"/>
    </font>
    <font>
      <b/>
      <sz val="9"/>
      <color indexed="81"/>
      <name val="Tahoma"/>
      <family val="2"/>
    </font>
    <font>
      <sz val="9"/>
      <color indexed="81"/>
      <name val="Tahoma"/>
      <family val="2"/>
    </font>
    <font>
      <b/>
      <u/>
      <sz val="10"/>
      <name val="Arial"/>
      <family val="2"/>
    </font>
    <font>
      <sz val="18"/>
      <name val="Arial"/>
      <family val="2"/>
    </font>
    <font>
      <b/>
      <sz val="11"/>
      <color indexed="8"/>
      <name val="Calibri"/>
      <family val="2"/>
    </font>
    <font>
      <sz val="11"/>
      <color indexed="8"/>
      <name val="Calibri"/>
      <family val="2"/>
    </font>
    <font>
      <sz val="11"/>
      <color theme="1"/>
      <name val="Calibri"/>
      <family val="2"/>
    </font>
    <font>
      <sz val="10"/>
      <color theme="1"/>
      <name val="Arial"/>
      <family val="2"/>
    </font>
    <font>
      <b/>
      <sz val="11"/>
      <name val="Arial"/>
      <family val="2"/>
    </font>
    <font>
      <sz val="11"/>
      <name val="Arial"/>
      <family val="2"/>
    </font>
    <font>
      <sz val="11"/>
      <name val="Calibri"/>
      <family val="2"/>
    </font>
    <font>
      <sz val="10"/>
      <color rgb="FF000000"/>
      <name val="Calibri"/>
      <family val="2"/>
    </font>
    <font>
      <b/>
      <sz val="16"/>
      <color theme="0"/>
      <name val="Arial"/>
      <family val="2"/>
    </font>
    <font>
      <sz val="12"/>
      <color theme="0"/>
      <name val="Arial"/>
      <family val="2"/>
    </font>
    <font>
      <sz val="10"/>
      <color theme="0"/>
      <name val="Arial"/>
      <family val="2"/>
    </font>
    <font>
      <b/>
      <sz val="10"/>
      <color theme="0"/>
      <name val="Arial"/>
      <family val="2"/>
    </font>
    <font>
      <b/>
      <sz val="12"/>
      <color rgb="FFAB0635"/>
      <name val="Arial"/>
      <family val="2"/>
    </font>
    <font>
      <b/>
      <sz val="10"/>
      <color rgb="FFAB0635"/>
      <name val="Arial"/>
      <family val="2"/>
    </font>
    <font>
      <b/>
      <sz val="18"/>
      <color theme="0"/>
      <name val="Arial"/>
      <family val="2"/>
    </font>
    <font>
      <sz val="10"/>
      <color indexed="8"/>
      <name val="Arial"/>
      <family val="2"/>
    </font>
    <font>
      <b/>
      <sz val="10"/>
      <color rgb="FFFF0000"/>
      <name val="Arial"/>
      <family val="2"/>
    </font>
    <font>
      <b/>
      <sz val="10"/>
      <color indexed="8"/>
      <name val="Arial"/>
      <family val="2"/>
    </font>
    <font>
      <sz val="12"/>
      <name val="Calibri"/>
      <family val="2"/>
    </font>
    <font>
      <sz val="10"/>
      <name val="Arial"/>
      <family val="2"/>
    </font>
    <font>
      <b/>
      <sz val="11"/>
      <color theme="0"/>
      <name val="Calibri"/>
      <family val="2"/>
      <scheme val="minor"/>
    </font>
    <font>
      <sz val="11"/>
      <name val="Calibri"/>
      <family val="2"/>
      <scheme val="minor"/>
    </font>
    <font>
      <b/>
      <sz val="11"/>
      <color rgb="FFFFFFFF"/>
      <name val="Calibri"/>
      <family val="2"/>
      <scheme val="minor"/>
    </font>
    <font>
      <u/>
      <sz val="10"/>
      <color theme="10"/>
      <name val="Arial"/>
      <family val="2"/>
    </font>
    <font>
      <b/>
      <sz val="11"/>
      <name val="Calibri"/>
      <family val="2"/>
      <scheme val="minor"/>
    </font>
    <font>
      <sz val="10"/>
      <name val="Arial"/>
      <family val="2"/>
    </font>
    <font>
      <sz val="10"/>
      <color rgb="FFFF0000"/>
      <name val="Arial"/>
      <family val="2"/>
    </font>
  </fonts>
  <fills count="16">
    <fill>
      <patternFill patternType="none"/>
    </fill>
    <fill>
      <patternFill patternType="gray125"/>
    </fill>
    <fill>
      <patternFill patternType="solid">
        <fgColor indexed="8"/>
        <bgColor indexed="64"/>
      </patternFill>
    </fill>
    <fill>
      <patternFill patternType="solid">
        <fgColor indexed="43"/>
        <bgColor indexed="64"/>
      </patternFill>
    </fill>
    <fill>
      <patternFill patternType="solid">
        <fgColor rgb="FFFFFF66"/>
        <bgColor indexed="64"/>
      </patternFill>
    </fill>
    <fill>
      <patternFill patternType="solid">
        <fgColor theme="0"/>
        <bgColor indexed="64"/>
      </patternFill>
    </fill>
    <fill>
      <patternFill patternType="solid">
        <fgColor theme="3" tint="0.79998168889431442"/>
        <bgColor indexed="64"/>
      </patternFill>
    </fill>
    <fill>
      <patternFill patternType="solid">
        <fgColor rgb="FF439639"/>
        <bgColor indexed="64"/>
      </patternFill>
    </fill>
    <fill>
      <patternFill patternType="solid">
        <fgColor rgb="FFBA8748"/>
        <bgColor indexed="64"/>
      </patternFill>
    </fill>
    <fill>
      <patternFill patternType="solid">
        <fgColor rgb="FF3F68A3"/>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B050"/>
        <bgColor indexed="64"/>
      </patternFill>
    </fill>
    <fill>
      <patternFill patternType="solid">
        <fgColor rgb="FF0070C0"/>
        <bgColor indexed="64"/>
      </patternFill>
    </fill>
  </fills>
  <borders count="53">
    <border>
      <left/>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medium">
        <color indexed="64"/>
      </left>
      <right style="thin">
        <color indexed="64"/>
      </right>
      <top/>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medium">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bottom style="double">
        <color indexed="64"/>
      </bottom>
      <diagonal/>
    </border>
    <border>
      <left/>
      <right style="hair">
        <color indexed="64"/>
      </right>
      <top/>
      <bottom style="hair">
        <color indexed="64"/>
      </bottom>
      <diagonal/>
    </border>
    <border>
      <left/>
      <right/>
      <top style="thin">
        <color indexed="64"/>
      </top>
      <bottom style="hair">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theme="4" tint="0.39997558519241921"/>
      </top>
      <bottom style="thin">
        <color theme="4" tint="0.39997558519241921"/>
      </bottom>
      <diagonal/>
    </border>
    <border>
      <left/>
      <right/>
      <top style="hair">
        <color indexed="64"/>
      </top>
      <bottom style="medium">
        <color indexed="64"/>
      </bottom>
      <diagonal/>
    </border>
    <border>
      <left/>
      <right style="medium">
        <color indexed="64"/>
      </right>
      <top style="thin">
        <color indexed="64"/>
      </top>
      <bottom style="thin">
        <color indexed="64"/>
      </bottom>
      <diagonal/>
    </border>
    <border>
      <left style="hair">
        <color indexed="64"/>
      </left>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s>
  <cellStyleXfs count="13">
    <xf numFmtId="0" fontId="0" fillId="0" borderId="0"/>
    <xf numFmtId="44" fontId="3"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 fillId="0" borderId="0"/>
    <xf numFmtId="0" fontId="1" fillId="0" borderId="0"/>
    <xf numFmtId="43" fontId="38" fillId="0" borderId="0" applyFont="0" applyFill="0" applyBorder="0" applyAlignment="0" applyProtection="0"/>
    <xf numFmtId="0" fontId="3" fillId="0" borderId="0"/>
    <xf numFmtId="0" fontId="42" fillId="0" borderId="0" applyNumberFormat="0" applyFill="0" applyBorder="0" applyAlignment="0" applyProtection="0"/>
    <xf numFmtId="9" fontId="44" fillId="0" borderId="0" applyFont="0" applyFill="0" applyBorder="0" applyAlignment="0" applyProtection="0"/>
  </cellStyleXfs>
  <cellXfs count="554">
    <xf numFmtId="0" fontId="0" fillId="0" borderId="0" xfId="0"/>
    <xf numFmtId="0" fontId="0" fillId="0" borderId="1" xfId="0" applyBorder="1"/>
    <xf numFmtId="0" fontId="0" fillId="0" borderId="0" xfId="0" applyBorder="1" applyAlignment="1">
      <alignment horizontal="center"/>
    </xf>
    <xf numFmtId="0" fontId="0" fillId="0" borderId="2" xfId="0" applyBorder="1"/>
    <xf numFmtId="0" fontId="0" fillId="0" borderId="3" xfId="0" applyBorder="1"/>
    <xf numFmtId="0" fontId="0" fillId="0" borderId="0" xfId="0" applyBorder="1"/>
    <xf numFmtId="0" fontId="0" fillId="0" borderId="6" xfId="0" applyBorder="1"/>
    <xf numFmtId="166" fontId="0" fillId="0" borderId="0" xfId="0" applyNumberFormat="1" applyBorder="1" applyAlignment="1">
      <alignment horizontal="center"/>
    </xf>
    <xf numFmtId="164" fontId="4" fillId="0" borderId="0" xfId="0" applyNumberFormat="1" applyFont="1" applyBorder="1" applyAlignment="1">
      <alignment horizontal="center"/>
    </xf>
    <xf numFmtId="0" fontId="4" fillId="0" borderId="1" xfId="0" applyFont="1" applyBorder="1"/>
    <xf numFmtId="0" fontId="5" fillId="0" borderId="7" xfId="0" applyFont="1" applyFill="1" applyBorder="1"/>
    <xf numFmtId="0" fontId="0" fillId="0" borderId="7" xfId="0" applyBorder="1"/>
    <xf numFmtId="0" fontId="4" fillId="0" borderId="1" xfId="0" applyFont="1" applyBorder="1" applyAlignment="1">
      <alignment horizontal="right"/>
    </xf>
    <xf numFmtId="0" fontId="5" fillId="0" borderId="1" xfId="0" applyFont="1" applyBorder="1"/>
    <xf numFmtId="0" fontId="8" fillId="0" borderId="0" xfId="0" applyFont="1"/>
    <xf numFmtId="42" fontId="0" fillId="0" borderId="0" xfId="0" applyNumberFormat="1" applyBorder="1" applyAlignment="1">
      <alignment horizontal="center"/>
    </xf>
    <xf numFmtId="0" fontId="5" fillId="0" borderId="0" xfId="0" applyFont="1"/>
    <xf numFmtId="0" fontId="4" fillId="0" borderId="0" xfId="0" applyFont="1"/>
    <xf numFmtId="0" fontId="5" fillId="0" borderId="0" xfId="0" applyFont="1" applyAlignment="1">
      <alignment horizontal="center"/>
    </xf>
    <xf numFmtId="0" fontId="5" fillId="0" borderId="0" xfId="0" applyFont="1" applyBorder="1"/>
    <xf numFmtId="0" fontId="5" fillId="0" borderId="2" xfId="0" applyFont="1" applyBorder="1"/>
    <xf numFmtId="0" fontId="5" fillId="0" borderId="4" xfId="0" applyFont="1" applyBorder="1"/>
    <xf numFmtId="164" fontId="5" fillId="0" borderId="0" xfId="0" applyNumberFormat="1" applyFont="1" applyBorder="1" applyAlignment="1">
      <alignment horizontal="center"/>
    </xf>
    <xf numFmtId="0" fontId="5" fillId="0" borderId="0" xfId="0" applyFont="1" applyFill="1" applyBorder="1"/>
    <xf numFmtId="0" fontId="5" fillId="0" borderId="0" xfId="0" applyFont="1" applyBorder="1" applyAlignment="1">
      <alignment horizontal="center"/>
    </xf>
    <xf numFmtId="0" fontId="5" fillId="0" borderId="0" xfId="0" applyFont="1" applyFill="1"/>
    <xf numFmtId="0" fontId="5" fillId="0" borderId="6" xfId="0" applyFont="1" applyBorder="1"/>
    <xf numFmtId="0" fontId="5" fillId="0" borderId="1" xfId="0" applyFont="1" applyFill="1" applyBorder="1"/>
    <xf numFmtId="164" fontId="5" fillId="0" borderId="0" xfId="0" applyNumberFormat="1" applyFont="1" applyBorder="1" applyAlignment="1">
      <alignment horizontal="right"/>
    </xf>
    <xf numFmtId="164" fontId="5" fillId="0" borderId="0" xfId="0" applyNumberFormat="1" applyFont="1" applyFill="1" applyBorder="1" applyAlignment="1">
      <alignment horizontal="left"/>
    </xf>
    <xf numFmtId="0" fontId="5" fillId="0" borderId="3" xfId="0" applyFont="1" applyFill="1" applyBorder="1"/>
    <xf numFmtId="0" fontId="5" fillId="0" borderId="0" xfId="0" applyFont="1" applyFill="1" applyBorder="1" applyAlignment="1">
      <alignment horizontal="center"/>
    </xf>
    <xf numFmtId="0" fontId="6" fillId="0" borderId="1" xfId="0" applyFont="1" applyBorder="1"/>
    <xf numFmtId="0" fontId="10" fillId="0" borderId="1" xfId="0" applyFont="1" applyBorder="1" applyAlignment="1">
      <alignment horizontal="left" indent="1"/>
    </xf>
    <xf numFmtId="0" fontId="10" fillId="0" borderId="21" xfId="0" applyFont="1" applyBorder="1" applyAlignment="1">
      <alignment horizontal="left" indent="1"/>
    </xf>
    <xf numFmtId="49" fontId="5" fillId="0" borderId="0" xfId="0" applyNumberFormat="1" applyFont="1"/>
    <xf numFmtId="167" fontId="5" fillId="0" borderId="0" xfId="0" applyNumberFormat="1" applyFont="1" applyBorder="1" applyAlignment="1">
      <alignment horizontal="center"/>
    </xf>
    <xf numFmtId="0" fontId="5" fillId="0" borderId="4" xfId="0" applyFont="1" applyBorder="1" applyProtection="1"/>
    <xf numFmtId="0" fontId="5" fillId="0" borderId="0" xfId="0" applyFont="1" applyBorder="1" applyAlignment="1" applyProtection="1"/>
    <xf numFmtId="0" fontId="5" fillId="0" borderId="0" xfId="0" applyFont="1" applyFill="1" applyBorder="1" applyAlignment="1" applyProtection="1">
      <alignment horizontal="left"/>
    </xf>
    <xf numFmtId="0" fontId="5" fillId="0" borderId="0" xfId="0" applyFont="1" applyBorder="1" applyProtection="1"/>
    <xf numFmtId="0" fontId="5" fillId="0" borderId="0" xfId="0" applyFont="1" applyProtection="1"/>
    <xf numFmtId="0" fontId="4" fillId="0" borderId="0" xfId="0" applyFont="1" applyBorder="1" applyAlignment="1" applyProtection="1">
      <alignment horizontal="left"/>
    </xf>
    <xf numFmtId="0" fontId="5" fillId="0" borderId="2" xfId="0" applyFont="1" applyBorder="1" applyProtection="1"/>
    <xf numFmtId="0" fontId="12" fillId="0" borderId="0" xfId="0" applyFont="1" applyBorder="1"/>
    <xf numFmtId="167" fontId="0" fillId="0" borderId="0" xfId="0" applyNumberFormat="1"/>
    <xf numFmtId="172" fontId="0" fillId="0" borderId="0" xfId="0" applyNumberFormat="1" applyAlignment="1">
      <alignment horizontal="center"/>
    </xf>
    <xf numFmtId="172" fontId="4" fillId="0" borderId="0" xfId="0" applyNumberFormat="1" applyFont="1" applyAlignment="1">
      <alignment horizontal="center"/>
    </xf>
    <xf numFmtId="172" fontId="4" fillId="0" borderId="0" xfId="0" applyNumberFormat="1" applyFont="1" applyAlignment="1">
      <alignment horizontal="left"/>
    </xf>
    <xf numFmtId="4" fontId="0" fillId="0" borderId="0" xfId="0" applyNumberFormat="1"/>
    <xf numFmtId="3" fontId="0" fillId="0" borderId="0" xfId="0" applyNumberFormat="1"/>
    <xf numFmtId="167" fontId="5" fillId="0" borderId="0" xfId="0" applyNumberFormat="1" applyFont="1" applyFill="1" applyBorder="1" applyAlignment="1" applyProtection="1">
      <alignment horizontal="center"/>
    </xf>
    <xf numFmtId="167" fontId="5" fillId="0" borderId="22" xfId="0" applyNumberFormat="1" applyFont="1" applyFill="1" applyBorder="1" applyAlignment="1" applyProtection="1">
      <alignment horizontal="center"/>
    </xf>
    <xf numFmtId="10" fontId="4" fillId="0" borderId="0" xfId="0" applyNumberFormat="1" applyFont="1" applyFill="1" applyBorder="1" applyAlignment="1" applyProtection="1">
      <alignment horizontal="center"/>
    </xf>
    <xf numFmtId="4" fontId="5" fillId="0" borderId="28" xfId="0" applyNumberFormat="1" applyFont="1" applyFill="1" applyBorder="1" applyAlignment="1" applyProtection="1">
      <alignment horizontal="center"/>
    </xf>
    <xf numFmtId="3" fontId="5" fillId="0" borderId="28" xfId="0" applyNumberFormat="1" applyFont="1" applyFill="1" applyBorder="1" applyAlignment="1" applyProtection="1">
      <alignment horizontal="center"/>
    </xf>
    <xf numFmtId="10" fontId="4" fillId="0" borderId="16" xfId="0" applyNumberFormat="1" applyFont="1" applyFill="1" applyBorder="1" applyAlignment="1" applyProtection="1">
      <alignment horizontal="center"/>
    </xf>
    <xf numFmtId="10" fontId="4" fillId="0" borderId="26" xfId="0" applyNumberFormat="1" applyFont="1" applyFill="1" applyBorder="1" applyAlignment="1" applyProtection="1">
      <alignment horizontal="center"/>
    </xf>
    <xf numFmtId="10" fontId="4" fillId="0" borderId="20" xfId="0" applyNumberFormat="1" applyFont="1" applyFill="1" applyBorder="1" applyAlignment="1" applyProtection="1">
      <alignment horizontal="center"/>
    </xf>
    <xf numFmtId="10" fontId="10" fillId="0" borderId="16" xfId="0" applyNumberFormat="1" applyFont="1" applyFill="1" applyBorder="1" applyAlignment="1" applyProtection="1">
      <alignment horizontal="center"/>
    </xf>
    <xf numFmtId="10" fontId="10" fillId="0" borderId="26" xfId="0" applyNumberFormat="1" applyFont="1" applyFill="1" applyBorder="1" applyAlignment="1" applyProtection="1">
      <alignment horizontal="center"/>
    </xf>
    <xf numFmtId="10" fontId="10" fillId="0" borderId="20" xfId="0" applyNumberFormat="1" applyFont="1" applyFill="1" applyBorder="1" applyAlignment="1" applyProtection="1">
      <alignment horizontal="center"/>
    </xf>
    <xf numFmtId="0" fontId="5" fillId="0" borderId="14" xfId="0" applyFont="1" applyFill="1" applyBorder="1" applyAlignment="1" applyProtection="1">
      <alignment horizontal="left"/>
    </xf>
    <xf numFmtId="166" fontId="12" fillId="0" borderId="0" xfId="0" applyNumberFormat="1" applyFont="1" applyBorder="1"/>
    <xf numFmtId="166" fontId="13" fillId="0" borderId="0" xfId="0" applyNumberFormat="1" applyFont="1" applyBorder="1"/>
    <xf numFmtId="0" fontId="14" fillId="0" borderId="0" xfId="0" applyFont="1" applyAlignment="1">
      <alignment horizontal="center" wrapText="1"/>
    </xf>
    <xf numFmtId="0" fontId="4" fillId="0" borderId="0" xfId="0" applyFont="1" applyAlignment="1">
      <alignment horizontal="center"/>
    </xf>
    <xf numFmtId="172" fontId="0" fillId="0" borderId="0" xfId="0" applyNumberFormat="1"/>
    <xf numFmtId="172" fontId="4" fillId="0" borderId="0" xfId="0" applyNumberFormat="1" applyFont="1"/>
    <xf numFmtId="0" fontId="5" fillId="0" borderId="3" xfId="0" applyFont="1" applyFill="1" applyBorder="1" applyProtection="1"/>
    <xf numFmtId="0" fontId="5" fillId="0" borderId="0" xfId="0" applyFont="1" applyFill="1" applyBorder="1" applyProtection="1"/>
    <xf numFmtId="0" fontId="5" fillId="0" borderId="2" xfId="0" applyFont="1" applyFill="1" applyBorder="1" applyProtection="1"/>
    <xf numFmtId="0" fontId="5" fillId="0" borderId="0" xfId="0" applyFont="1" applyFill="1" applyProtection="1"/>
    <xf numFmtId="0" fontId="0" fillId="0" borderId="0" xfId="0" applyAlignment="1">
      <alignment horizontal="center"/>
    </xf>
    <xf numFmtId="0" fontId="4" fillId="0" borderId="0" xfId="0" applyFont="1" applyBorder="1" applyAlignment="1">
      <alignment horizontal="right"/>
    </xf>
    <xf numFmtId="0" fontId="7" fillId="0" borderId="0" xfId="0" applyFont="1" applyBorder="1" applyAlignment="1">
      <alignment horizontal="center"/>
    </xf>
    <xf numFmtId="0" fontId="0" fillId="0" borderId="0" xfId="0" applyAlignment="1">
      <alignment vertical="center"/>
    </xf>
    <xf numFmtId="0" fontId="5" fillId="0" borderId="0" xfId="0" applyFont="1" applyAlignment="1" applyProtection="1">
      <alignment horizontal="center"/>
    </xf>
    <xf numFmtId="0" fontId="10" fillId="0" borderId="0" xfId="0" applyFont="1" applyBorder="1" applyProtection="1"/>
    <xf numFmtId="0" fontId="5" fillId="0" borderId="0" xfId="0" applyNumberFormat="1" applyFont="1" applyBorder="1" applyAlignment="1" applyProtection="1">
      <alignment horizontal="center"/>
    </xf>
    <xf numFmtId="2" fontId="10" fillId="0" borderId="0" xfId="0" applyNumberFormat="1" applyFont="1" applyBorder="1" applyAlignment="1" applyProtection="1">
      <alignment horizontal="center"/>
    </xf>
    <xf numFmtId="0" fontId="5" fillId="0" borderId="1" xfId="0" applyFont="1" applyBorder="1" applyAlignment="1" applyProtection="1">
      <alignment horizontal="center"/>
    </xf>
    <xf numFmtId="0" fontId="6" fillId="0" borderId="0" xfId="0" applyFont="1" applyBorder="1" applyAlignment="1" applyProtection="1"/>
    <xf numFmtId="0" fontId="4" fillId="0" borderId="1" xfId="0" applyFont="1" applyBorder="1" applyAlignment="1" applyProtection="1">
      <alignment horizontal="center"/>
    </xf>
    <xf numFmtId="0" fontId="10" fillId="0" borderId="0" xfId="0" applyFont="1" applyBorder="1" applyAlignment="1" applyProtection="1">
      <alignment horizontal="center"/>
    </xf>
    <xf numFmtId="49" fontId="4" fillId="0" borderId="1" xfId="0" applyNumberFormat="1" applyFont="1" applyBorder="1" applyAlignment="1" applyProtection="1">
      <alignment horizontal="center"/>
    </xf>
    <xf numFmtId="165" fontId="5" fillId="0" borderId="0" xfId="0" applyNumberFormat="1" applyFont="1" applyBorder="1" applyAlignment="1" applyProtection="1">
      <alignment horizontal="center"/>
    </xf>
    <xf numFmtId="0" fontId="4" fillId="0" borderId="0" xfId="0" applyFont="1" applyBorder="1" applyProtection="1"/>
    <xf numFmtId="165" fontId="4" fillId="0" borderId="0" xfId="0" applyNumberFormat="1" applyFont="1" applyBorder="1" applyAlignment="1" applyProtection="1">
      <alignment horizontal="center"/>
    </xf>
    <xf numFmtId="0" fontId="5" fillId="0" borderId="14" xfId="0" applyFont="1" applyBorder="1" applyAlignment="1" applyProtection="1"/>
    <xf numFmtId="164" fontId="5" fillId="0" borderId="14" xfId="0" applyNumberFormat="1" applyFont="1" applyBorder="1" applyAlignment="1" applyProtection="1">
      <alignment horizontal="center"/>
    </xf>
    <xf numFmtId="49" fontId="4" fillId="0" borderId="10" xfId="0" applyNumberFormat="1" applyFont="1" applyBorder="1" applyAlignment="1" applyProtection="1">
      <alignment horizontal="center"/>
    </xf>
    <xf numFmtId="164" fontId="5" fillId="0" borderId="0" xfId="0" applyNumberFormat="1" applyFont="1" applyBorder="1" applyAlignment="1" applyProtection="1">
      <alignment horizontal="center"/>
    </xf>
    <xf numFmtId="0" fontId="4" fillId="0" borderId="0" xfId="0" applyFont="1" applyFill="1" applyBorder="1" applyAlignment="1" applyProtection="1"/>
    <xf numFmtId="0" fontId="5" fillId="0" borderId="0" xfId="0" applyFont="1" applyBorder="1" applyAlignment="1" applyProtection="1">
      <alignment horizontal="left"/>
    </xf>
    <xf numFmtId="49" fontId="4" fillId="0" borderId="8" xfId="0" applyNumberFormat="1" applyFont="1" applyBorder="1" applyAlignment="1" applyProtection="1">
      <alignment horizontal="center"/>
    </xf>
    <xf numFmtId="0" fontId="5" fillId="0" borderId="14" xfId="0" applyFont="1" applyBorder="1" applyAlignment="1" applyProtection="1">
      <alignment horizontal="left"/>
    </xf>
    <xf numFmtId="165" fontId="5" fillId="0" borderId="14" xfId="0" applyNumberFormat="1" applyFont="1" applyBorder="1" applyAlignment="1" applyProtection="1">
      <alignment horizontal="center"/>
    </xf>
    <xf numFmtId="49" fontId="4" fillId="0" borderId="13" xfId="0" applyNumberFormat="1" applyFont="1" applyBorder="1" applyAlignment="1" applyProtection="1">
      <alignment horizontal="center"/>
    </xf>
    <xf numFmtId="164" fontId="4" fillId="0" borderId="18" xfId="0" applyNumberFormat="1" applyFont="1" applyBorder="1" applyAlignment="1" applyProtection="1">
      <alignment horizontal="left"/>
    </xf>
    <xf numFmtId="165" fontId="5" fillId="0" borderId="19" xfId="0" applyNumberFormat="1" applyFont="1" applyBorder="1" applyAlignment="1" applyProtection="1">
      <alignment horizontal="center"/>
    </xf>
    <xf numFmtId="165" fontId="5" fillId="0" borderId="25" xfId="0" applyNumberFormat="1" applyFont="1" applyBorder="1" applyAlignment="1" applyProtection="1">
      <alignment horizontal="center"/>
    </xf>
    <xf numFmtId="165" fontId="5" fillId="0" borderId="18" xfId="0" applyNumberFormat="1" applyFont="1" applyBorder="1" applyAlignment="1" applyProtection="1">
      <alignment horizontal="center"/>
    </xf>
    <xf numFmtId="164" fontId="4" fillId="0" borderId="0" xfId="0" applyNumberFormat="1" applyFont="1" applyBorder="1" applyAlignment="1" applyProtection="1">
      <alignment horizontal="left"/>
    </xf>
    <xf numFmtId="166" fontId="5" fillId="0" borderId="0" xfId="0" applyNumberFormat="1" applyFont="1" applyBorder="1" applyAlignment="1" applyProtection="1">
      <alignment horizontal="center"/>
    </xf>
    <xf numFmtId="168" fontId="5" fillId="0" borderId="0" xfId="0" applyNumberFormat="1" applyFont="1" applyFill="1" applyBorder="1" applyAlignment="1" applyProtection="1">
      <alignment horizontal="center"/>
    </xf>
    <xf numFmtId="164" fontId="11" fillId="0" borderId="14" xfId="0" applyNumberFormat="1" applyFont="1" applyBorder="1" applyAlignment="1" applyProtection="1">
      <alignment horizontal="center"/>
    </xf>
    <xf numFmtId="0" fontId="5" fillId="0" borderId="0" xfId="0" applyFont="1" applyBorder="1" applyAlignment="1" applyProtection="1">
      <alignment horizontal="center"/>
    </xf>
    <xf numFmtId="49" fontId="4" fillId="0" borderId="1" xfId="0" applyNumberFormat="1" applyFont="1" applyFill="1" applyBorder="1" applyAlignment="1" applyProtection="1">
      <alignment horizontal="center"/>
    </xf>
    <xf numFmtId="0" fontId="4" fillId="0" borderId="0" xfId="0" applyFont="1" applyFill="1" applyBorder="1" applyProtection="1"/>
    <xf numFmtId="164" fontId="4" fillId="0" borderId="0" xfId="0" applyNumberFormat="1" applyFont="1" applyBorder="1" applyAlignment="1" applyProtection="1">
      <alignment horizontal="center"/>
    </xf>
    <xf numFmtId="49" fontId="5" fillId="0" borderId="1" xfId="0" applyNumberFormat="1" applyFont="1" applyBorder="1" applyAlignment="1" applyProtection="1">
      <alignment horizontal="center"/>
    </xf>
    <xf numFmtId="0" fontId="5" fillId="0" borderId="32" xfId="0" applyFont="1" applyBorder="1" applyAlignment="1" applyProtection="1">
      <alignment horizontal="center"/>
    </xf>
    <xf numFmtId="0" fontId="4" fillId="0" borderId="0" xfId="0" applyFont="1" applyBorder="1" applyAlignment="1" applyProtection="1"/>
    <xf numFmtId="49" fontId="0" fillId="0" borderId="0" xfId="0" applyNumberFormat="1"/>
    <xf numFmtId="172" fontId="5" fillId="0" borderId="0" xfId="0" applyNumberFormat="1" applyFont="1" applyFill="1" applyBorder="1" applyAlignment="1" applyProtection="1">
      <alignment horizontal="center"/>
      <protection locked="0"/>
    </xf>
    <xf numFmtId="14" fontId="5" fillId="0" borderId="0" xfId="0" applyNumberFormat="1" applyFont="1" applyFill="1" applyBorder="1" applyAlignment="1" applyProtection="1">
      <alignment horizontal="center"/>
      <protection locked="0"/>
    </xf>
    <xf numFmtId="0" fontId="4" fillId="0" borderId="0" xfId="0" applyFont="1" applyFill="1" applyBorder="1" applyAlignment="1">
      <alignment horizontal="right"/>
    </xf>
    <xf numFmtId="14" fontId="5" fillId="0" borderId="2" xfId="0" applyNumberFormat="1" applyFont="1" applyFill="1" applyBorder="1" applyAlignment="1" applyProtection="1">
      <alignment horizontal="center"/>
      <protection locked="0"/>
    </xf>
    <xf numFmtId="14" fontId="4" fillId="3" borderId="14" xfId="0" applyNumberFormat="1" applyFont="1" applyFill="1" applyBorder="1" applyAlignment="1" applyProtection="1">
      <alignment horizontal="center"/>
      <protection locked="0"/>
    </xf>
    <xf numFmtId="49" fontId="4" fillId="0" borderId="24" xfId="0" applyNumberFormat="1" applyFont="1" applyFill="1" applyBorder="1" applyAlignment="1" applyProtection="1">
      <alignment horizontal="center"/>
    </xf>
    <xf numFmtId="0" fontId="5" fillId="0" borderId="0" xfId="2" applyFont="1" applyBorder="1"/>
    <xf numFmtId="0" fontId="5" fillId="0" borderId="0" xfId="2" applyFont="1" applyBorder="1"/>
    <xf numFmtId="0" fontId="5" fillId="0" borderId="0" xfId="2" applyFont="1" applyBorder="1"/>
    <xf numFmtId="0" fontId="5" fillId="0" borderId="0" xfId="2" applyFont="1" applyBorder="1"/>
    <xf numFmtId="0" fontId="5" fillId="0" borderId="0" xfId="2" applyFont="1" applyBorder="1"/>
    <xf numFmtId="0" fontId="5" fillId="0" borderId="0" xfId="2" applyFont="1" applyBorder="1"/>
    <xf numFmtId="0" fontId="5" fillId="0" borderId="0" xfId="2" applyFont="1" applyBorder="1"/>
    <xf numFmtId="0" fontId="5" fillId="0" borderId="0" xfId="2" applyFont="1" applyBorder="1"/>
    <xf numFmtId="0" fontId="0" fillId="0" borderId="0" xfId="0" applyBorder="1" applyAlignment="1" applyProtection="1">
      <alignment horizontal="center"/>
    </xf>
    <xf numFmtId="42" fontId="0" fillId="0" borderId="0" xfId="0" applyNumberFormat="1" applyBorder="1" applyAlignment="1" applyProtection="1">
      <alignment horizontal="center"/>
    </xf>
    <xf numFmtId="166" fontId="0" fillId="0" borderId="0" xfId="0" applyNumberFormat="1" applyBorder="1" applyAlignment="1" applyProtection="1">
      <alignment horizontal="center"/>
    </xf>
    <xf numFmtId="172" fontId="4" fillId="0" borderId="14" xfId="0" applyNumberFormat="1" applyFont="1" applyFill="1" applyBorder="1" applyAlignment="1" applyProtection="1">
      <alignment horizontal="center"/>
    </xf>
    <xf numFmtId="0" fontId="4" fillId="0" borderId="0" xfId="0" applyFont="1" applyBorder="1" applyAlignment="1" applyProtection="1">
      <alignment horizontal="right"/>
    </xf>
    <xf numFmtId="171" fontId="4" fillId="0" borderId="14" xfId="0" applyNumberFormat="1" applyFont="1" applyFill="1" applyBorder="1" applyAlignment="1" applyProtection="1">
      <alignment horizontal="center"/>
    </xf>
    <xf numFmtId="171" fontId="4" fillId="0" borderId="0" xfId="0" applyNumberFormat="1" applyFont="1" applyFill="1" applyBorder="1" applyAlignment="1" applyProtection="1">
      <alignment horizontal="center"/>
    </xf>
    <xf numFmtId="0" fontId="4" fillId="0" borderId="1" xfId="2" applyFont="1" applyBorder="1" applyAlignment="1">
      <alignment horizontal="center"/>
    </xf>
    <xf numFmtId="49" fontId="4" fillId="0" borderId="1" xfId="2" applyNumberFormat="1" applyFont="1" applyBorder="1" applyAlignment="1">
      <alignment horizontal="center"/>
    </xf>
    <xf numFmtId="0" fontId="4" fillId="0" borderId="0" xfId="2" applyFont="1" applyBorder="1"/>
    <xf numFmtId="0" fontId="5" fillId="0" borderId="0" xfId="2" applyFont="1" applyBorder="1"/>
    <xf numFmtId="0" fontId="5" fillId="0" borderId="1" xfId="2" applyFont="1" applyBorder="1" applyAlignment="1">
      <alignment horizontal="center"/>
    </xf>
    <xf numFmtId="49" fontId="4" fillId="0" borderId="7" xfId="2" applyNumberFormat="1" applyFont="1" applyBorder="1" applyAlignment="1">
      <alignment horizontal="center"/>
    </xf>
    <xf numFmtId="0" fontId="4" fillId="0" borderId="1" xfId="2" quotePrefix="1" applyFont="1" applyBorder="1" applyAlignment="1">
      <alignment horizontal="center"/>
    </xf>
    <xf numFmtId="0" fontId="18" fillId="0" borderId="1" xfId="2" applyFont="1" applyBorder="1" applyAlignment="1">
      <alignment horizontal="center"/>
    </xf>
    <xf numFmtId="0" fontId="18" fillId="0" borderId="0" xfId="2" applyFont="1" applyBorder="1" applyAlignment="1">
      <alignment horizontal="center"/>
    </xf>
    <xf numFmtId="49" fontId="5" fillId="0" borderId="0" xfId="0" applyNumberFormat="1" applyFont="1" applyBorder="1"/>
    <xf numFmtId="0" fontId="0" fillId="0" borderId="19" xfId="0" applyBorder="1"/>
    <xf numFmtId="0" fontId="4" fillId="0" borderId="19" xfId="0" applyFont="1" applyBorder="1" applyAlignment="1">
      <alignment horizontal="center"/>
    </xf>
    <xf numFmtId="167" fontId="5" fillId="3" borderId="19" xfId="0" applyNumberFormat="1" applyFont="1" applyFill="1" applyBorder="1" applyAlignment="1" applyProtection="1">
      <alignment horizontal="center" vertical="center"/>
      <protection locked="0"/>
    </xf>
    <xf numFmtId="167" fontId="5" fillId="4" borderId="19" xfId="0" applyNumberFormat="1" applyFont="1" applyFill="1" applyBorder="1" applyAlignment="1" applyProtection="1">
      <alignment horizontal="center" vertical="center"/>
      <protection locked="0"/>
    </xf>
    <xf numFmtId="4" fontId="5" fillId="3" borderId="19" xfId="0" applyNumberFormat="1" applyFont="1" applyFill="1" applyBorder="1" applyAlignment="1" applyProtection="1">
      <alignment horizontal="center" vertical="center"/>
      <protection locked="0"/>
    </xf>
    <xf numFmtId="4" fontId="5" fillId="4" borderId="19" xfId="0" applyNumberFormat="1" applyFont="1" applyFill="1" applyBorder="1" applyAlignment="1" applyProtection="1">
      <alignment horizontal="center" vertical="center"/>
      <protection locked="0"/>
    </xf>
    <xf numFmtId="3" fontId="5" fillId="3" borderId="19" xfId="0" applyNumberFormat="1" applyFont="1" applyFill="1" applyBorder="1" applyAlignment="1" applyProtection="1">
      <alignment horizontal="center" vertical="center"/>
      <protection locked="0"/>
    </xf>
    <xf numFmtId="3" fontId="5" fillId="4" borderId="19" xfId="0" applyNumberFormat="1" applyFont="1" applyFill="1" applyBorder="1" applyAlignment="1" applyProtection="1">
      <alignment horizontal="center" vertical="center"/>
      <protection locked="0"/>
    </xf>
    <xf numFmtId="167" fontId="5" fillId="0" borderId="19" xfId="0" applyNumberFormat="1" applyFont="1" applyFill="1" applyBorder="1" applyAlignment="1" applyProtection="1">
      <alignment horizontal="center" vertical="center"/>
    </xf>
    <xf numFmtId="0" fontId="0" fillId="0" borderId="34" xfId="0" applyBorder="1"/>
    <xf numFmtId="0" fontId="5" fillId="0" borderId="34" xfId="0" applyNumberFormat="1" applyFont="1" applyBorder="1" applyAlignment="1">
      <alignment horizontal="center" vertical="center"/>
    </xf>
    <xf numFmtId="0" fontId="5" fillId="0" borderId="36" xfId="0" applyNumberFormat="1" applyFont="1" applyBorder="1" applyAlignment="1">
      <alignment horizontal="center" vertical="center"/>
    </xf>
    <xf numFmtId="167" fontId="5" fillId="4" borderId="37" xfId="0" applyNumberFormat="1" applyFont="1" applyFill="1" applyBorder="1" applyAlignment="1" applyProtection="1">
      <alignment horizontal="center" vertical="center"/>
      <protection locked="0"/>
    </xf>
    <xf numFmtId="0" fontId="4" fillId="0" borderId="19" xfId="0" applyFont="1" applyBorder="1" applyAlignment="1">
      <alignment vertical="center"/>
    </xf>
    <xf numFmtId="0" fontId="4" fillId="0" borderId="19" xfId="0" applyFont="1" applyFill="1" applyBorder="1" applyAlignment="1">
      <alignment vertical="center"/>
    </xf>
    <xf numFmtId="0" fontId="4" fillId="0" borderId="37" xfId="0" applyFont="1" applyFill="1" applyBorder="1" applyAlignment="1">
      <alignment vertical="center"/>
    </xf>
    <xf numFmtId="0" fontId="4" fillId="0" borderId="37" xfId="0" applyFont="1" applyBorder="1" applyAlignment="1">
      <alignment vertical="center"/>
    </xf>
    <xf numFmtId="172" fontId="14" fillId="0" borderId="0" xfId="0" applyNumberFormat="1" applyFont="1" applyAlignment="1">
      <alignment horizontal="center" wrapText="1"/>
    </xf>
    <xf numFmtId="3" fontId="5" fillId="5" borderId="19" xfId="0" applyNumberFormat="1" applyFont="1" applyFill="1" applyBorder="1" applyAlignment="1" applyProtection="1">
      <alignment horizontal="center" vertical="center"/>
    </xf>
    <xf numFmtId="4" fontId="5" fillId="5" borderId="19" xfId="0" applyNumberFormat="1" applyFont="1" applyFill="1" applyBorder="1" applyAlignment="1" applyProtection="1">
      <alignment horizontal="center" vertical="center"/>
    </xf>
    <xf numFmtId="173" fontId="19" fillId="6" borderId="0" xfId="0" applyNumberFormat="1" applyFont="1" applyFill="1" applyAlignment="1">
      <alignment horizontal="center"/>
    </xf>
    <xf numFmtId="166" fontId="22" fillId="0" borderId="0" xfId="0" applyNumberFormat="1" applyFont="1" applyBorder="1"/>
    <xf numFmtId="0" fontId="5" fillId="0" borderId="6" xfId="0" applyFont="1" applyBorder="1" applyProtection="1"/>
    <xf numFmtId="0" fontId="24" fillId="0" borderId="0" xfId="0" applyFont="1"/>
    <xf numFmtId="0" fontId="25" fillId="0" borderId="0" xfId="0" applyFont="1"/>
    <xf numFmtId="0" fontId="26" fillId="0" borderId="0" xfId="0" applyFont="1"/>
    <xf numFmtId="0" fontId="27" fillId="5" borderId="0" xfId="0" applyFont="1" applyFill="1" applyBorder="1" applyAlignment="1">
      <alignment horizontal="center"/>
    </xf>
    <xf numFmtId="0" fontId="30" fillId="8" borderId="19" xfId="0" applyFont="1" applyFill="1" applyBorder="1" applyAlignment="1">
      <alignment horizontal="center"/>
    </xf>
    <xf numFmtId="0" fontId="30" fillId="8" borderId="0" xfId="0" applyFont="1" applyFill="1" applyBorder="1" applyAlignment="1">
      <alignment horizontal="center"/>
    </xf>
    <xf numFmtId="165" fontId="29" fillId="8" borderId="16" xfId="0" applyNumberFormat="1" applyFont="1" applyFill="1" applyBorder="1" applyAlignment="1" applyProtection="1">
      <alignment horizontal="center"/>
    </xf>
    <xf numFmtId="165" fontId="29" fillId="8" borderId="17" xfId="0" applyNumberFormat="1" applyFont="1" applyFill="1" applyBorder="1" applyAlignment="1" applyProtection="1">
      <alignment horizontal="center"/>
    </xf>
    <xf numFmtId="165" fontId="29" fillId="8" borderId="17" xfId="0" applyNumberFormat="1" applyFont="1" applyFill="1" applyBorder="1" applyAlignment="1">
      <alignment horizontal="center"/>
    </xf>
    <xf numFmtId="166" fontId="29" fillId="9" borderId="16" xfId="0" applyNumberFormat="1" applyFont="1" applyFill="1" applyBorder="1" applyAlignment="1" applyProtection="1">
      <alignment horizontal="center"/>
    </xf>
    <xf numFmtId="170" fontId="30" fillId="9" borderId="26" xfId="0" applyNumberFormat="1" applyFont="1" applyFill="1" applyBorder="1" applyAlignment="1" applyProtection="1">
      <alignment horizontal="center"/>
    </xf>
    <xf numFmtId="7" fontId="29" fillId="9" borderId="16" xfId="0" applyNumberFormat="1" applyFont="1" applyFill="1" applyBorder="1" applyAlignment="1" applyProtection="1">
      <alignment horizontal="center"/>
    </xf>
    <xf numFmtId="164" fontId="30" fillId="8" borderId="16" xfId="0" applyNumberFormat="1" applyFont="1" applyFill="1" applyBorder="1" applyAlignment="1" applyProtection="1">
      <alignment horizontal="center"/>
    </xf>
    <xf numFmtId="164" fontId="30" fillId="8" borderId="0" xfId="0" applyNumberFormat="1" applyFont="1" applyFill="1" applyBorder="1" applyAlignment="1" applyProtection="1">
      <alignment horizontal="center"/>
    </xf>
    <xf numFmtId="42" fontId="29" fillId="8" borderId="0" xfId="0" applyNumberFormat="1" applyFont="1" applyFill="1" applyBorder="1" applyAlignment="1">
      <alignment horizontal="center"/>
    </xf>
    <xf numFmtId="169" fontId="29" fillId="9" borderId="0" xfId="1" applyNumberFormat="1" applyFont="1" applyFill="1" applyBorder="1" applyAlignment="1" applyProtection="1">
      <alignment horizontal="center"/>
    </xf>
    <xf numFmtId="168" fontId="29" fillId="9" borderId="0" xfId="1" applyNumberFormat="1" applyFont="1" applyFill="1" applyBorder="1" applyAlignment="1" applyProtection="1">
      <alignment horizontal="center"/>
    </xf>
    <xf numFmtId="0" fontId="27" fillId="5" borderId="1" xfId="0" applyFont="1" applyFill="1" applyBorder="1" applyAlignment="1">
      <alignment horizontal="center"/>
    </xf>
    <xf numFmtId="0" fontId="27" fillId="5" borderId="2" xfId="0" applyFont="1" applyFill="1" applyBorder="1" applyAlignment="1">
      <alignment horizontal="center"/>
    </xf>
    <xf numFmtId="0" fontId="8" fillId="0" borderId="1" xfId="0" applyFont="1" applyBorder="1"/>
    <xf numFmtId="0" fontId="8" fillId="0" borderId="0" xfId="0" applyFont="1" applyBorder="1"/>
    <xf numFmtId="0" fontId="8" fillId="0" borderId="2" xfId="0" applyFont="1" applyBorder="1"/>
    <xf numFmtId="0" fontId="23" fillId="0" borderId="1" xfId="0" applyFont="1" applyBorder="1"/>
    <xf numFmtId="0" fontId="24" fillId="0" borderId="0" xfId="0" applyFont="1" applyBorder="1"/>
    <xf numFmtId="0" fontId="24" fillId="0" borderId="1" xfId="0" applyFont="1" applyBorder="1"/>
    <xf numFmtId="0" fontId="23" fillId="0" borderId="0" xfId="0" applyFont="1" applyBorder="1"/>
    <xf numFmtId="0" fontId="23" fillId="0" borderId="1" xfId="0" quotePrefix="1" applyNumberFormat="1" applyFont="1" applyBorder="1" applyAlignment="1">
      <alignment horizontal="right"/>
    </xf>
    <xf numFmtId="0" fontId="24" fillId="0" borderId="0" xfId="0" applyFont="1" applyBorder="1" applyAlignment="1">
      <alignment horizontal="right"/>
    </xf>
    <xf numFmtId="0" fontId="5" fillId="0" borderId="0" xfId="0" applyFont="1" applyBorder="1" applyAlignment="1">
      <alignment horizontal="right"/>
    </xf>
    <xf numFmtId="0" fontId="23" fillId="0" borderId="1" xfId="0" quotePrefix="1" applyFont="1" applyBorder="1" applyAlignment="1">
      <alignment horizontal="right"/>
    </xf>
    <xf numFmtId="0" fontId="24" fillId="0" borderId="7" xfId="0" applyFont="1" applyBorder="1"/>
    <xf numFmtId="0" fontId="24" fillId="0" borderId="6" xfId="0" applyFont="1" applyBorder="1"/>
    <xf numFmtId="167" fontId="29" fillId="9" borderId="29" xfId="0" applyNumberFormat="1" applyFont="1" applyFill="1" applyBorder="1" applyAlignment="1" applyProtection="1">
      <alignment horizontal="center"/>
    </xf>
    <xf numFmtId="0" fontId="30" fillId="8" borderId="35" xfId="0" applyFont="1" applyFill="1" applyBorder="1" applyAlignment="1">
      <alignment horizontal="center"/>
    </xf>
    <xf numFmtId="0" fontId="6" fillId="0" borderId="9" xfId="0" applyFont="1" applyBorder="1"/>
    <xf numFmtId="0" fontId="10" fillId="0" borderId="5" xfId="0" applyFont="1" applyBorder="1"/>
    <xf numFmtId="7" fontId="4" fillId="8" borderId="0" xfId="2" applyNumberFormat="1" applyFont="1" applyFill="1" applyBorder="1"/>
    <xf numFmtId="0" fontId="3" fillId="0" borderId="0" xfId="0" applyFont="1" applyBorder="1"/>
    <xf numFmtId="3" fontId="0" fillId="10" borderId="0" xfId="0" applyNumberFormat="1" applyFill="1"/>
    <xf numFmtId="0" fontId="0" fillId="10" borderId="0" xfId="0" applyFill="1"/>
    <xf numFmtId="4" fontId="0" fillId="10" borderId="0" xfId="0" applyNumberFormat="1" applyFill="1"/>
    <xf numFmtId="49" fontId="5" fillId="0" borderId="0" xfId="0" applyNumberFormat="1" applyFont="1" applyProtection="1"/>
    <xf numFmtId="49" fontId="5" fillId="0" borderId="1" xfId="0" applyNumberFormat="1" applyFont="1" applyBorder="1" applyProtection="1"/>
    <xf numFmtId="0" fontId="9" fillId="0" borderId="1" xfId="0" applyFont="1" applyBorder="1" applyAlignment="1" applyProtection="1"/>
    <xf numFmtId="0" fontId="4" fillId="0" borderId="0" xfId="0" applyFont="1" applyFill="1" applyBorder="1" applyAlignment="1" applyProtection="1">
      <alignment horizontal="right"/>
    </xf>
    <xf numFmtId="14" fontId="4" fillId="0" borderId="14" xfId="0" applyNumberFormat="1" applyFont="1" applyFill="1" applyBorder="1" applyAlignment="1" applyProtection="1">
      <alignment horizontal="center"/>
    </xf>
    <xf numFmtId="0" fontId="32" fillId="0" borderId="0" xfId="0" applyFont="1" applyBorder="1" applyProtection="1"/>
    <xf numFmtId="0" fontId="4" fillId="0" borderId="0" xfId="0" applyFont="1" applyBorder="1" applyAlignment="1" applyProtection="1">
      <alignment horizontal="center"/>
    </xf>
    <xf numFmtId="167" fontId="5" fillId="0" borderId="0" xfId="0" applyNumberFormat="1" applyFont="1" applyFill="1" applyBorder="1" applyAlignment="1" applyProtection="1">
      <alignment horizontal="center" wrapText="1"/>
    </xf>
    <xf numFmtId="167" fontId="5" fillId="0" borderId="28" xfId="0" applyNumberFormat="1" applyFont="1" applyFill="1" applyBorder="1" applyAlignment="1" applyProtection="1">
      <alignment horizontal="center" wrapText="1"/>
    </xf>
    <xf numFmtId="167" fontId="5" fillId="0" borderId="2" xfId="0" applyNumberFormat="1" applyFont="1" applyFill="1" applyBorder="1" applyAlignment="1" applyProtection="1">
      <alignment horizontal="center" wrapText="1"/>
    </xf>
    <xf numFmtId="0" fontId="5" fillId="0" borderId="22" xfId="0" applyFont="1" applyBorder="1" applyProtection="1"/>
    <xf numFmtId="167" fontId="5" fillId="0" borderId="22" xfId="0" applyNumberFormat="1" applyFont="1" applyFill="1" applyBorder="1" applyAlignment="1" applyProtection="1">
      <alignment horizontal="center" wrapText="1"/>
    </xf>
    <xf numFmtId="167" fontId="5" fillId="0" borderId="30" xfId="0" applyNumberFormat="1" applyFont="1" applyFill="1" applyBorder="1" applyAlignment="1" applyProtection="1">
      <alignment horizontal="center" wrapText="1"/>
    </xf>
    <xf numFmtId="167" fontId="5" fillId="0" borderId="23" xfId="0" applyNumberFormat="1" applyFont="1" applyFill="1" applyBorder="1" applyAlignment="1" applyProtection="1">
      <alignment horizontal="center" wrapText="1"/>
    </xf>
    <xf numFmtId="10" fontId="4" fillId="0" borderId="0" xfId="0" applyNumberFormat="1" applyFont="1" applyFill="1" applyBorder="1" applyAlignment="1" applyProtection="1">
      <alignment horizontal="center" wrapText="1"/>
    </xf>
    <xf numFmtId="10" fontId="4" fillId="0" borderId="28" xfId="0" applyNumberFormat="1" applyFont="1" applyFill="1" applyBorder="1" applyAlignment="1" applyProtection="1">
      <alignment horizontal="center" wrapText="1"/>
    </xf>
    <xf numFmtId="10" fontId="4" fillId="0" borderId="2" xfId="0" applyNumberFormat="1" applyFont="1" applyFill="1" applyBorder="1" applyAlignment="1" applyProtection="1">
      <alignment horizontal="center" wrapText="1"/>
    </xf>
    <xf numFmtId="4" fontId="5" fillId="0" borderId="16" xfId="0" applyNumberFormat="1" applyFont="1" applyFill="1" applyBorder="1" applyAlignment="1" applyProtection="1">
      <alignment horizontal="center" wrapText="1"/>
    </xf>
    <xf numFmtId="167" fontId="29" fillId="8" borderId="0" xfId="0" applyNumberFormat="1" applyFont="1" applyFill="1" applyBorder="1" applyAlignment="1" applyProtection="1">
      <alignment horizontal="center" wrapText="1"/>
    </xf>
    <xf numFmtId="167" fontId="29" fillId="8" borderId="28" xfId="0" applyNumberFormat="1" applyFont="1" applyFill="1" applyBorder="1" applyAlignment="1" applyProtection="1">
      <alignment horizontal="center" wrapText="1"/>
    </xf>
    <xf numFmtId="167" fontId="29" fillId="8" borderId="2" xfId="0" applyNumberFormat="1" applyFont="1" applyFill="1" applyBorder="1" applyAlignment="1" applyProtection="1">
      <alignment horizontal="center" wrapText="1"/>
    </xf>
    <xf numFmtId="10" fontId="4" fillId="0" borderId="31" xfId="0" applyNumberFormat="1" applyFont="1" applyFill="1" applyBorder="1" applyAlignment="1" applyProtection="1">
      <alignment horizontal="center" wrapText="1"/>
    </xf>
    <xf numFmtId="10" fontId="4" fillId="0" borderId="27" xfId="0" applyNumberFormat="1" applyFont="1" applyFill="1" applyBorder="1" applyAlignment="1" applyProtection="1">
      <alignment horizontal="center" wrapText="1"/>
    </xf>
    <xf numFmtId="3" fontId="5" fillId="0" borderId="16" xfId="0" applyNumberFormat="1" applyFont="1" applyFill="1" applyBorder="1" applyAlignment="1" applyProtection="1">
      <alignment horizontal="center" wrapText="1"/>
    </xf>
    <xf numFmtId="3" fontId="5" fillId="0" borderId="17" xfId="0" applyNumberFormat="1" applyFont="1" applyFill="1" applyBorder="1" applyAlignment="1" applyProtection="1">
      <alignment horizontal="center" wrapText="1"/>
    </xf>
    <xf numFmtId="167" fontId="5" fillId="0" borderId="22" xfId="0" applyNumberFormat="1" applyFont="1" applyBorder="1" applyAlignment="1" applyProtection="1">
      <alignment horizontal="center"/>
    </xf>
    <xf numFmtId="167" fontId="5" fillId="0" borderId="30" xfId="0" applyNumberFormat="1" applyFont="1" applyBorder="1" applyAlignment="1" applyProtection="1">
      <alignment horizontal="center"/>
    </xf>
    <xf numFmtId="167" fontId="5" fillId="0" borderId="23" xfId="0" applyNumberFormat="1" applyFont="1" applyBorder="1" applyAlignment="1" applyProtection="1">
      <alignment horizontal="center"/>
    </xf>
    <xf numFmtId="167" fontId="29" fillId="8" borderId="0" xfId="0" applyNumberFormat="1" applyFont="1" applyFill="1" applyBorder="1" applyAlignment="1" applyProtection="1">
      <alignment horizontal="center"/>
    </xf>
    <xf numFmtId="167" fontId="29" fillId="8" borderId="2" xfId="0" applyNumberFormat="1" applyFont="1" applyFill="1" applyBorder="1" applyAlignment="1" applyProtection="1">
      <alignment horizontal="center"/>
    </xf>
    <xf numFmtId="167" fontId="5" fillId="0" borderId="15" xfId="0" applyNumberFormat="1" applyFont="1" applyBorder="1" applyAlignment="1" applyProtection="1">
      <alignment horizontal="center"/>
    </xf>
    <xf numFmtId="167" fontId="5" fillId="0" borderId="0" xfId="0" applyNumberFormat="1" applyFont="1" applyBorder="1" applyAlignment="1" applyProtection="1">
      <alignment horizontal="center"/>
    </xf>
    <xf numFmtId="167" fontId="5" fillId="0" borderId="2" xfId="0" applyNumberFormat="1" applyFont="1" applyBorder="1" applyAlignment="1" applyProtection="1">
      <alignment horizontal="center"/>
    </xf>
    <xf numFmtId="0" fontId="5" fillId="0" borderId="28" xfId="0" applyFont="1" applyBorder="1" applyProtection="1"/>
    <xf numFmtId="0" fontId="5" fillId="0" borderId="0" xfId="2" applyFill="1" applyBorder="1" applyProtection="1"/>
    <xf numFmtId="167" fontId="5" fillId="0" borderId="2" xfId="0" applyNumberFormat="1" applyFont="1" applyFill="1" applyBorder="1" applyAlignment="1" applyProtection="1">
      <alignment horizontal="center"/>
    </xf>
    <xf numFmtId="49" fontId="5" fillId="0" borderId="7" xfId="0" applyNumberFormat="1" applyFont="1" applyBorder="1" applyProtection="1"/>
    <xf numFmtId="0" fontId="5" fillId="0" borderId="6" xfId="0" applyFont="1" applyFill="1" applyBorder="1" applyProtection="1"/>
    <xf numFmtId="0" fontId="26" fillId="0" borderId="0" xfId="0" applyFont="1" applyProtection="1"/>
    <xf numFmtId="0" fontId="4" fillId="0" borderId="6" xfId="0" applyFont="1" applyBorder="1" applyProtection="1"/>
    <xf numFmtId="174" fontId="5" fillId="4" borderId="19" xfId="0" applyNumberFormat="1" applyFont="1" applyFill="1" applyBorder="1" applyAlignment="1" applyProtection="1">
      <alignment horizontal="center" vertical="center"/>
      <protection locked="0"/>
    </xf>
    <xf numFmtId="0" fontId="13" fillId="0" borderId="0" xfId="0" applyFont="1" applyBorder="1"/>
    <xf numFmtId="173" fontId="0" fillId="0" borderId="0" xfId="0" applyNumberFormat="1"/>
    <xf numFmtId="167" fontId="12" fillId="0" borderId="0" xfId="0" applyNumberFormat="1" applyFont="1" applyBorder="1"/>
    <xf numFmtId="175" fontId="5" fillId="4" borderId="37" xfId="0" applyNumberFormat="1" applyFont="1" applyFill="1" applyBorder="1" applyAlignment="1" applyProtection="1">
      <alignment horizontal="center" vertical="center"/>
      <protection locked="0"/>
    </xf>
    <xf numFmtId="175" fontId="5" fillId="0" borderId="37" xfId="0" applyNumberFormat="1" applyFont="1" applyFill="1" applyBorder="1" applyAlignment="1" applyProtection="1">
      <alignment horizontal="center" vertical="center"/>
    </xf>
    <xf numFmtId="174" fontId="5" fillId="0" borderId="19" xfId="0" applyNumberFormat="1" applyFont="1" applyFill="1" applyBorder="1" applyAlignment="1" applyProtection="1">
      <alignment horizontal="center" vertical="center"/>
    </xf>
    <xf numFmtId="4" fontId="5" fillId="11" borderId="19" xfId="0" applyNumberFormat="1" applyFont="1" applyFill="1" applyBorder="1" applyAlignment="1" applyProtection="1">
      <alignment horizontal="center" vertical="center"/>
      <protection locked="0"/>
    </xf>
    <xf numFmtId="0" fontId="3" fillId="0" borderId="0" xfId="0" applyFont="1"/>
    <xf numFmtId="0" fontId="35" fillId="0" borderId="0" xfId="0" applyFont="1"/>
    <xf numFmtId="0" fontId="3" fillId="0" borderId="0" xfId="0" applyFont="1" applyBorder="1" applyProtection="1"/>
    <xf numFmtId="0" fontId="1" fillId="0" borderId="0" xfId="8"/>
    <xf numFmtId="0" fontId="14" fillId="0" borderId="0" xfId="8" applyFont="1"/>
    <xf numFmtId="176" fontId="1" fillId="0" borderId="0" xfId="8" applyNumberFormat="1"/>
    <xf numFmtId="172" fontId="14" fillId="0" borderId="0" xfId="8" applyNumberFormat="1" applyFont="1"/>
    <xf numFmtId="172" fontId="1" fillId="0" borderId="0" xfId="8" applyNumberFormat="1"/>
    <xf numFmtId="176" fontId="5" fillId="0" borderId="0" xfId="0" applyNumberFormat="1" applyFont="1" applyFill="1" applyBorder="1" applyAlignment="1" applyProtection="1">
      <alignment horizontal="center" wrapText="1"/>
    </xf>
    <xf numFmtId="174" fontId="5" fillId="11" borderId="19" xfId="0" applyNumberFormat="1" applyFont="1" applyFill="1" applyBorder="1" applyAlignment="1" applyProtection="1">
      <alignment horizontal="center" vertical="center"/>
      <protection locked="0"/>
    </xf>
    <xf numFmtId="167" fontId="5" fillId="11" borderId="19" xfId="0" applyNumberFormat="1" applyFont="1" applyFill="1" applyBorder="1" applyAlignment="1" applyProtection="1">
      <alignment horizontal="center" vertical="center"/>
      <protection locked="0"/>
    </xf>
    <xf numFmtId="175" fontId="5" fillId="11" borderId="37" xfId="0" applyNumberFormat="1" applyFont="1" applyFill="1" applyBorder="1" applyAlignment="1" applyProtection="1">
      <alignment horizontal="center" vertical="center"/>
      <protection locked="0"/>
    </xf>
    <xf numFmtId="0" fontId="4" fillId="0" borderId="0" xfId="0" applyFont="1" applyBorder="1"/>
    <xf numFmtId="0" fontId="4" fillId="11" borderId="0" xfId="0" applyFont="1" applyFill="1" applyBorder="1" applyAlignment="1" applyProtection="1">
      <alignment horizontal="center"/>
      <protection locked="0"/>
    </xf>
    <xf numFmtId="0" fontId="4" fillId="12" borderId="19" xfId="0" applyFont="1" applyFill="1" applyBorder="1" applyAlignment="1">
      <alignment vertical="center"/>
    </xf>
    <xf numFmtId="10" fontId="0" fillId="0" borderId="0" xfId="0" applyNumberFormat="1"/>
    <xf numFmtId="3" fontId="5" fillId="11" borderId="19" xfId="0" applyNumberFormat="1" applyFont="1" applyFill="1" applyBorder="1" applyAlignment="1" applyProtection="1">
      <alignment horizontal="center" vertical="center"/>
      <protection locked="0"/>
    </xf>
    <xf numFmtId="167" fontId="5" fillId="11" borderId="37" xfId="0" applyNumberFormat="1" applyFont="1" applyFill="1" applyBorder="1" applyAlignment="1" applyProtection="1">
      <alignment horizontal="center" vertical="center"/>
      <protection locked="0"/>
    </xf>
    <xf numFmtId="167" fontId="5" fillId="11" borderId="35" xfId="0" applyNumberFormat="1" applyFont="1" applyFill="1" applyBorder="1" applyAlignment="1" applyProtection="1">
      <alignment horizontal="center" vertical="center"/>
      <protection locked="0"/>
    </xf>
    <xf numFmtId="167" fontId="5" fillId="11" borderId="38" xfId="0" applyNumberFormat="1" applyFont="1" applyFill="1" applyBorder="1" applyAlignment="1" applyProtection="1">
      <alignment horizontal="center" vertical="center"/>
      <protection locked="0"/>
    </xf>
    <xf numFmtId="0" fontId="3" fillId="0" borderId="0" xfId="0" applyFont="1" applyFill="1" applyBorder="1" applyProtection="1"/>
    <xf numFmtId="0" fontId="3" fillId="0" borderId="0" xfId="0" applyFont="1" applyBorder="1" applyAlignment="1">
      <alignment vertical="center"/>
    </xf>
    <xf numFmtId="49" fontId="5" fillId="0" borderId="9" xfId="0" applyNumberFormat="1" applyFont="1" applyBorder="1" applyProtection="1"/>
    <xf numFmtId="0" fontId="6" fillId="0" borderId="4" xfId="0" applyFont="1" applyBorder="1" applyAlignment="1" applyProtection="1"/>
    <xf numFmtId="0" fontId="5" fillId="0" borderId="5" xfId="0" applyFont="1" applyBorder="1" applyProtection="1"/>
    <xf numFmtId="4" fontId="5" fillId="0" borderId="17" xfId="0" applyNumberFormat="1" applyFont="1" applyFill="1" applyBorder="1" applyAlignment="1" applyProtection="1">
      <alignment horizontal="center" wrapText="1"/>
    </xf>
    <xf numFmtId="0" fontId="4" fillId="0" borderId="4" xfId="0" applyFont="1" applyBorder="1" applyProtection="1"/>
    <xf numFmtId="0" fontId="5" fillId="2" borderId="9" xfId="2" applyFill="1" applyBorder="1" applyAlignment="1">
      <alignment horizontal="center"/>
    </xf>
    <xf numFmtId="0" fontId="5" fillId="2" borderId="4" xfId="2" applyFill="1" applyBorder="1"/>
    <xf numFmtId="0" fontId="5" fillId="2" borderId="4" xfId="2" applyNumberFormat="1" applyFill="1" applyBorder="1" applyAlignment="1">
      <alignment horizontal="center"/>
    </xf>
    <xf numFmtId="2" fontId="5" fillId="2" borderId="4" xfId="2" applyNumberFormat="1" applyFill="1" applyBorder="1" applyAlignment="1">
      <alignment horizontal="center"/>
    </xf>
    <xf numFmtId="0" fontId="30" fillId="8" borderId="2" xfId="0" applyFont="1" applyFill="1" applyBorder="1" applyAlignment="1">
      <alignment horizontal="center"/>
    </xf>
    <xf numFmtId="165" fontId="5" fillId="0" borderId="2" xfId="0" applyNumberFormat="1" applyFont="1" applyBorder="1" applyAlignment="1" applyProtection="1">
      <alignment horizontal="center"/>
    </xf>
    <xf numFmtId="0" fontId="0" fillId="0" borderId="9" xfId="0" applyBorder="1"/>
    <xf numFmtId="0" fontId="0" fillId="0" borderId="4" xfId="0" applyBorder="1"/>
    <xf numFmtId="171" fontId="4" fillId="0" borderId="4" xfId="0" applyNumberFormat="1" applyFont="1" applyFill="1" applyBorder="1" applyAlignment="1" applyProtection="1">
      <alignment horizontal="center"/>
    </xf>
    <xf numFmtId="0" fontId="0" fillId="0" borderId="5" xfId="0" applyBorder="1"/>
    <xf numFmtId="0" fontId="0" fillId="0" borderId="2" xfId="0" applyBorder="1" applyAlignment="1">
      <alignment horizontal="center"/>
    </xf>
    <xf numFmtId="169" fontId="29" fillId="9" borderId="2" xfId="1" applyNumberFormat="1" applyFont="1" applyFill="1" applyBorder="1" applyAlignment="1" applyProtection="1">
      <alignment horizontal="center"/>
    </xf>
    <xf numFmtId="0" fontId="0" fillId="0" borderId="2" xfId="0" applyBorder="1" applyAlignment="1" applyProtection="1">
      <alignment horizontal="center"/>
    </xf>
    <xf numFmtId="42" fontId="0" fillId="0" borderId="2" xfId="0" applyNumberFormat="1" applyBorder="1" applyAlignment="1" applyProtection="1">
      <alignment horizontal="center"/>
    </xf>
    <xf numFmtId="166" fontId="0" fillId="0" borderId="2" xfId="0" applyNumberFormat="1" applyBorder="1" applyAlignment="1" applyProtection="1">
      <alignment horizontal="center"/>
    </xf>
    <xf numFmtId="168" fontId="29" fillId="9" borderId="2" xfId="1" applyNumberFormat="1" applyFont="1" applyFill="1" applyBorder="1" applyAlignment="1" applyProtection="1">
      <alignment horizontal="center"/>
    </xf>
    <xf numFmtId="42" fontId="0" fillId="0" borderId="2" xfId="0" applyNumberFormat="1" applyBorder="1" applyAlignment="1">
      <alignment horizontal="center"/>
    </xf>
    <xf numFmtId="42" fontId="29" fillId="8" borderId="2" xfId="0" applyNumberFormat="1" applyFont="1" applyFill="1" applyBorder="1" applyAlignment="1">
      <alignment horizontal="center"/>
    </xf>
    <xf numFmtId="0" fontId="3" fillId="0" borderId="0" xfId="0" applyFont="1" applyBorder="1" applyAlignment="1" applyProtection="1"/>
    <xf numFmtId="0" fontId="3" fillId="0" borderId="0" xfId="0" applyFont="1" applyFill="1" applyBorder="1" applyAlignment="1" applyProtection="1">
      <alignment horizontal="left"/>
    </xf>
    <xf numFmtId="0" fontId="14" fillId="0" borderId="0" xfId="8" applyFont="1" applyFill="1"/>
    <xf numFmtId="0" fontId="4" fillId="0" borderId="0" xfId="0" applyNumberFormat="1" applyFont="1"/>
    <xf numFmtId="172" fontId="12" fillId="0" borderId="0" xfId="0" applyNumberFormat="1" applyFont="1" applyBorder="1"/>
    <xf numFmtId="172" fontId="3" fillId="0" borderId="0" xfId="0" applyNumberFormat="1" applyFont="1"/>
    <xf numFmtId="172" fontId="22" fillId="0" borderId="0" xfId="0" applyNumberFormat="1" applyFont="1" applyBorder="1"/>
    <xf numFmtId="172" fontId="5" fillId="0" borderId="0" xfId="2" applyNumberFormat="1" applyFont="1" applyBorder="1" applyAlignment="1">
      <alignment horizontal="left"/>
    </xf>
    <xf numFmtId="10" fontId="4" fillId="0" borderId="42" xfId="0" applyNumberFormat="1" applyFont="1" applyFill="1" applyBorder="1" applyAlignment="1" applyProtection="1">
      <alignment horizontal="center" wrapText="1"/>
    </xf>
    <xf numFmtId="167" fontId="5" fillId="0" borderId="43" xfId="0" applyNumberFormat="1" applyFont="1" applyBorder="1" applyAlignment="1" applyProtection="1">
      <alignment horizontal="center"/>
    </xf>
    <xf numFmtId="0" fontId="30" fillId="8" borderId="19" xfId="0" applyFont="1" applyFill="1" applyBorder="1" applyAlignment="1" applyProtection="1">
      <alignment horizontal="center"/>
    </xf>
    <xf numFmtId="172" fontId="0" fillId="10" borderId="0" xfId="0" applyNumberFormat="1" applyFill="1"/>
    <xf numFmtId="0" fontId="3" fillId="10" borderId="0" xfId="0" applyFont="1" applyFill="1"/>
    <xf numFmtId="166" fontId="0" fillId="0" borderId="0" xfId="0" applyNumberFormat="1"/>
    <xf numFmtId="0" fontId="19" fillId="6" borderId="0" xfId="0" applyFont="1" applyFill="1" applyAlignment="1">
      <alignment horizontal="right"/>
    </xf>
    <xf numFmtId="166" fontId="20" fillId="0" borderId="0" xfId="0" applyNumberFormat="1" applyFont="1" applyAlignment="1">
      <alignment horizontal="right" vertical="top"/>
    </xf>
    <xf numFmtId="166" fontId="21" fillId="0" borderId="0" xfId="0" applyNumberFormat="1" applyFont="1" applyBorder="1" applyAlignment="1">
      <alignment horizontal="right"/>
    </xf>
    <xf numFmtId="166" fontId="12" fillId="0" borderId="0" xfId="0" applyNumberFormat="1" applyFont="1" applyBorder="1" applyAlignment="1">
      <alignment horizontal="right"/>
    </xf>
    <xf numFmtId="166" fontId="21" fillId="0" borderId="0" xfId="0" applyNumberFormat="1" applyFont="1" applyAlignment="1">
      <alignment horizontal="right"/>
    </xf>
    <xf numFmtId="0" fontId="21" fillId="0" borderId="0" xfId="0" applyFont="1" applyAlignment="1">
      <alignment horizontal="right"/>
    </xf>
    <xf numFmtId="166" fontId="3" fillId="0" borderId="0" xfId="0" applyNumberFormat="1" applyFont="1" applyAlignment="1">
      <alignment horizontal="right"/>
    </xf>
    <xf numFmtId="0" fontId="3" fillId="0" borderId="0" xfId="0" applyFont="1" applyAlignment="1">
      <alignment horizontal="right"/>
    </xf>
    <xf numFmtId="0" fontId="36" fillId="6" borderId="0" xfId="0" applyFont="1" applyFill="1" applyAlignment="1">
      <alignment horizontal="right"/>
    </xf>
    <xf numFmtId="166" fontId="34" fillId="0" borderId="0" xfId="0" applyNumberFormat="1" applyFont="1" applyAlignment="1">
      <alignment horizontal="right" vertical="top"/>
    </xf>
    <xf numFmtId="166" fontId="34" fillId="0" borderId="39" xfId="0" applyNumberFormat="1" applyFont="1" applyBorder="1" applyAlignment="1">
      <alignment horizontal="right" vertical="top"/>
    </xf>
    <xf numFmtId="172" fontId="4" fillId="0" borderId="0" xfId="0" applyNumberFormat="1" applyFont="1" applyAlignment="1"/>
    <xf numFmtId="172" fontId="0" fillId="0" borderId="0" xfId="0" applyNumberFormat="1" applyAlignment="1"/>
    <xf numFmtId="0" fontId="3" fillId="0" borderId="0" xfId="0" applyFont="1" applyAlignment="1">
      <alignment horizontal="center"/>
    </xf>
    <xf numFmtId="172" fontId="3" fillId="0" borderId="0" xfId="0" applyNumberFormat="1" applyFont="1" applyAlignment="1">
      <alignment horizontal="center"/>
    </xf>
    <xf numFmtId="167" fontId="3" fillId="0" borderId="0" xfId="0" applyNumberFormat="1" applyFont="1"/>
    <xf numFmtId="166" fontId="37" fillId="0" borderId="0" xfId="0" applyNumberFormat="1" applyFont="1" applyBorder="1"/>
    <xf numFmtId="0" fontId="3" fillId="0" borderId="0" xfId="0" applyFont="1" applyFill="1" applyBorder="1" applyAlignment="1" applyProtection="1">
      <alignment wrapText="1"/>
    </xf>
    <xf numFmtId="164" fontId="29" fillId="8" borderId="0" xfId="0" applyNumberFormat="1" applyFont="1" applyFill="1" applyBorder="1" applyAlignment="1" applyProtection="1">
      <alignment horizontal="center"/>
    </xf>
    <xf numFmtId="166" fontId="0" fillId="0" borderId="2" xfId="0" applyNumberFormat="1" applyBorder="1" applyAlignment="1">
      <alignment horizontal="center"/>
    </xf>
    <xf numFmtId="177" fontId="29" fillId="8" borderId="16" xfId="0" applyNumberFormat="1" applyFont="1" applyFill="1" applyBorder="1" applyAlignment="1" applyProtection="1">
      <alignment horizontal="center"/>
    </xf>
    <xf numFmtId="7" fontId="3" fillId="9" borderId="0" xfId="0" applyNumberFormat="1" applyFont="1" applyFill="1" applyBorder="1" applyAlignment="1" applyProtection="1">
      <alignment horizontal="center"/>
    </xf>
    <xf numFmtId="177" fontId="3" fillId="8" borderId="0" xfId="0" applyNumberFormat="1" applyFont="1" applyFill="1" applyBorder="1" applyAlignment="1" applyProtection="1">
      <alignment horizontal="center"/>
    </xf>
    <xf numFmtId="167" fontId="3" fillId="4" borderId="37" xfId="0" applyNumberFormat="1" applyFont="1" applyFill="1" applyBorder="1" applyAlignment="1" applyProtection="1">
      <alignment horizontal="center" vertical="center"/>
      <protection locked="0"/>
    </xf>
    <xf numFmtId="167" fontId="3" fillId="11" borderId="37" xfId="0" applyNumberFormat="1" applyFont="1" applyFill="1" applyBorder="1" applyAlignment="1" applyProtection="1">
      <alignment horizontal="center" vertical="center"/>
      <protection locked="0"/>
    </xf>
    <xf numFmtId="0" fontId="30" fillId="8" borderId="44" xfId="0" applyFont="1" applyFill="1" applyBorder="1" applyAlignment="1">
      <alignment horizontal="center"/>
    </xf>
    <xf numFmtId="0" fontId="30" fillId="8" borderId="45" xfId="0" applyFont="1" applyFill="1" applyBorder="1" applyAlignment="1">
      <alignment horizontal="center"/>
    </xf>
    <xf numFmtId="167" fontId="3" fillId="4" borderId="19" xfId="0" applyNumberFormat="1" applyFont="1" applyFill="1" applyBorder="1" applyAlignment="1" applyProtection="1">
      <alignment horizontal="center" vertical="center"/>
      <protection locked="0"/>
    </xf>
    <xf numFmtId="0" fontId="13" fillId="0" borderId="0" xfId="0" applyNumberFormat="1" applyFont="1" applyBorder="1"/>
    <xf numFmtId="0" fontId="36" fillId="0" borderId="0" xfId="0" applyNumberFormat="1" applyFont="1" applyAlignment="1">
      <alignment horizontal="center" vertical="top"/>
    </xf>
    <xf numFmtId="0" fontId="3" fillId="0" borderId="46" xfId="0" applyFont="1" applyBorder="1"/>
    <xf numFmtId="0" fontId="4" fillId="0" borderId="47" xfId="0" applyFont="1" applyBorder="1" applyAlignment="1">
      <alignment horizontal="left"/>
    </xf>
    <xf numFmtId="0" fontId="4" fillId="13" borderId="47" xfId="0" applyFont="1" applyFill="1" applyBorder="1" applyAlignment="1">
      <alignment horizontal="center"/>
    </xf>
    <xf numFmtId="0" fontId="4" fillId="13" borderId="48" xfId="0" applyFont="1" applyFill="1" applyBorder="1" applyAlignment="1">
      <alignment horizontal="center"/>
    </xf>
    <xf numFmtId="0" fontId="25" fillId="0" borderId="7" xfId="0" applyFont="1" applyBorder="1" applyProtection="1"/>
    <xf numFmtId="167" fontId="5" fillId="0" borderId="6" xfId="0" applyNumberFormat="1" applyFont="1" applyFill="1" applyBorder="1" applyProtection="1"/>
    <xf numFmtId="165" fontId="3" fillId="8" borderId="6" xfId="0" applyNumberFormat="1" applyFont="1" applyFill="1" applyBorder="1" applyAlignment="1" applyProtection="1">
      <alignment horizontal="center"/>
    </xf>
    <xf numFmtId="49" fontId="4" fillId="0" borderId="7" xfId="0" applyNumberFormat="1" applyFont="1" applyBorder="1" applyAlignment="1" applyProtection="1">
      <alignment horizontal="center"/>
    </xf>
    <xf numFmtId="167" fontId="5" fillId="0" borderId="40" xfId="0" applyNumberFormat="1" applyFont="1" applyBorder="1" applyAlignment="1" applyProtection="1">
      <alignment horizontal="center"/>
    </xf>
    <xf numFmtId="167" fontId="5" fillId="0" borderId="6" xfId="0" applyNumberFormat="1" applyFont="1" applyBorder="1" applyAlignment="1" applyProtection="1">
      <alignment horizontal="center"/>
    </xf>
    <xf numFmtId="167" fontId="5" fillId="0" borderId="3" xfId="0" applyNumberFormat="1" applyFont="1" applyBorder="1" applyAlignment="1" applyProtection="1">
      <alignment horizontal="center"/>
    </xf>
    <xf numFmtId="172" fontId="4" fillId="0" borderId="0" xfId="0" applyNumberFormat="1" applyFont="1" applyFill="1" applyBorder="1" applyAlignment="1" applyProtection="1">
      <alignment horizontal="center"/>
    </xf>
    <xf numFmtId="164" fontId="30" fillId="8" borderId="0" xfId="0" applyNumberFormat="1" applyFont="1" applyFill="1" applyBorder="1" applyAlignment="1">
      <alignment horizontal="center"/>
    </xf>
    <xf numFmtId="164" fontId="29" fillId="9" borderId="0" xfId="0" applyNumberFormat="1" applyFont="1" applyFill="1" applyBorder="1" applyAlignment="1" applyProtection="1">
      <alignment horizontal="center"/>
    </xf>
    <xf numFmtId="165" fontId="5" fillId="0" borderId="0" xfId="0" applyNumberFormat="1" applyFont="1" applyFill="1" applyBorder="1" applyAlignment="1" applyProtection="1">
      <alignment horizontal="center"/>
    </xf>
    <xf numFmtId="2" fontId="5" fillId="0" borderId="0" xfId="0" applyNumberFormat="1" applyFont="1" applyFill="1" applyBorder="1" applyAlignment="1" applyProtection="1">
      <alignment horizontal="center"/>
    </xf>
    <xf numFmtId="2" fontId="5" fillId="0" borderId="0" xfId="0" applyNumberFormat="1" applyFont="1" applyBorder="1" applyAlignment="1" applyProtection="1">
      <alignment horizontal="center"/>
    </xf>
    <xf numFmtId="165" fontId="29" fillId="8"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5" fillId="0" borderId="0" xfId="0" applyFont="1" applyFill="1" applyBorder="1" applyAlignment="1" applyProtection="1">
      <alignment horizontal="center"/>
    </xf>
    <xf numFmtId="165" fontId="29" fillId="9" borderId="0" xfId="0" applyNumberFormat="1" applyFont="1" applyFill="1" applyBorder="1" applyAlignment="1" applyProtection="1">
      <alignment horizontal="center"/>
    </xf>
    <xf numFmtId="0" fontId="10" fillId="0" borderId="1" xfId="0" applyFont="1" applyBorder="1"/>
    <xf numFmtId="0" fontId="5" fillId="0" borderId="1" xfId="0" applyFont="1" applyBorder="1" applyAlignment="1">
      <alignment horizontal="left"/>
    </xf>
    <xf numFmtId="0" fontId="4" fillId="0" borderId="1" xfId="0" applyFont="1" applyBorder="1" applyAlignment="1">
      <alignment horizontal="left"/>
    </xf>
    <xf numFmtId="0" fontId="5" fillId="0" borderId="1" xfId="0" applyFont="1" applyBorder="1" applyAlignment="1">
      <alignment horizontal="left" indent="1"/>
    </xf>
    <xf numFmtId="0" fontId="5" fillId="0" borderId="1" xfId="0" applyFont="1" applyFill="1" applyBorder="1" applyAlignment="1">
      <alignment horizontal="left" indent="1"/>
    </xf>
    <xf numFmtId="0" fontId="10" fillId="0" borderId="7" xfId="0" applyFont="1" applyBorder="1"/>
    <xf numFmtId="165" fontId="29" fillId="8" borderId="6" xfId="0" applyNumberFormat="1" applyFont="1" applyFill="1" applyBorder="1" applyAlignment="1">
      <alignment horizontal="center"/>
    </xf>
    <xf numFmtId="2" fontId="5" fillId="0" borderId="2" xfId="0" applyNumberFormat="1" applyFont="1" applyBorder="1" applyAlignment="1" applyProtection="1">
      <alignment horizontal="center"/>
    </xf>
    <xf numFmtId="165" fontId="5" fillId="0" borderId="2" xfId="0" applyNumberFormat="1" applyFont="1" applyFill="1" applyBorder="1" applyAlignment="1" applyProtection="1">
      <alignment horizontal="center"/>
    </xf>
    <xf numFmtId="165" fontId="29" fillId="8" borderId="2" xfId="0" applyNumberFormat="1" applyFont="1" applyFill="1" applyBorder="1" applyAlignment="1" applyProtection="1">
      <alignment horizontal="center"/>
    </xf>
    <xf numFmtId="165" fontId="29" fillId="9" borderId="2" xfId="0" applyNumberFormat="1" applyFont="1" applyFill="1" applyBorder="1" applyAlignment="1" applyProtection="1">
      <alignment horizontal="center"/>
    </xf>
    <xf numFmtId="165" fontId="29" fillId="8" borderId="3" xfId="0" applyNumberFormat="1" applyFont="1" applyFill="1" applyBorder="1" applyAlignment="1">
      <alignment horizontal="center"/>
    </xf>
    <xf numFmtId="0" fontId="4" fillId="10" borderId="47" xfId="0" applyFont="1" applyFill="1" applyBorder="1" applyAlignment="1" applyProtection="1">
      <alignment horizontal="center"/>
      <protection locked="0"/>
    </xf>
    <xf numFmtId="0" fontId="4" fillId="0" borderId="0" xfId="0" applyFont="1" applyFill="1" applyBorder="1" applyAlignment="1" applyProtection="1">
      <alignment horizontal="left"/>
    </xf>
    <xf numFmtId="0" fontId="3" fillId="0" borderId="49" xfId="0" applyFont="1" applyBorder="1"/>
    <xf numFmtId="0" fontId="4" fillId="0" borderId="50" xfId="0" applyFont="1" applyBorder="1" applyAlignment="1">
      <alignment horizontal="left"/>
    </xf>
    <xf numFmtId="0" fontId="40" fillId="0" borderId="0" xfId="10" applyFont="1"/>
    <xf numFmtId="0" fontId="41" fillId="0" borderId="1" xfId="10" applyFont="1" applyBorder="1" applyAlignment="1">
      <alignment horizontal="left" vertical="center" indent="1"/>
    </xf>
    <xf numFmtId="0" fontId="40" fillId="0" borderId="0" xfId="10" applyFont="1" applyBorder="1"/>
    <xf numFmtId="0" fontId="40" fillId="0" borderId="2" xfId="10" applyFont="1" applyBorder="1"/>
    <xf numFmtId="0" fontId="40" fillId="0" borderId="0" xfId="10" applyFont="1" applyAlignment="1">
      <alignment horizontal="left" wrapText="1"/>
    </xf>
    <xf numFmtId="0" fontId="40" fillId="0" borderId="1" xfId="10" applyFont="1" applyBorder="1"/>
    <xf numFmtId="0" fontId="40" fillId="0" borderId="1" xfId="10" quotePrefix="1" applyNumberFormat="1" applyFont="1" applyBorder="1" applyAlignment="1">
      <alignment horizontal="right"/>
    </xf>
    <xf numFmtId="0" fontId="40" fillId="0" borderId="1" xfId="10" quotePrefix="1" applyFont="1" applyBorder="1" applyAlignment="1">
      <alignment horizontal="right"/>
    </xf>
    <xf numFmtId="0" fontId="40" fillId="0" borderId="7" xfId="10" quotePrefix="1" applyFont="1" applyBorder="1" applyAlignment="1">
      <alignment horizontal="right"/>
    </xf>
    <xf numFmtId="0" fontId="35" fillId="0" borderId="1" xfId="0" applyFont="1" applyBorder="1" applyAlignment="1">
      <alignment horizontal="right"/>
    </xf>
    <xf numFmtId="0" fontId="35" fillId="0" borderId="0" xfId="0" applyFont="1" applyBorder="1" applyAlignment="1">
      <alignment wrapText="1"/>
    </xf>
    <xf numFmtId="172" fontId="35" fillId="0" borderId="0" xfId="0" applyNumberFormat="1" applyFont="1"/>
    <xf numFmtId="0" fontId="35" fillId="0" borderId="0" xfId="0" applyFont="1" applyAlignment="1">
      <alignment horizontal="center"/>
    </xf>
    <xf numFmtId="0" fontId="35" fillId="0" borderId="0" xfId="0" applyFont="1" applyFill="1" applyBorder="1" applyAlignment="1" applyProtection="1">
      <alignment wrapText="1"/>
    </xf>
    <xf numFmtId="166" fontId="35" fillId="0" borderId="0" xfId="0" applyNumberFormat="1" applyFont="1" applyBorder="1" applyAlignment="1" applyProtection="1">
      <alignment horizontal="center"/>
    </xf>
    <xf numFmtId="166" fontId="35" fillId="0" borderId="0" xfId="0" applyNumberFormat="1" applyFont="1" applyFill="1" applyBorder="1" applyAlignment="1" applyProtection="1">
      <alignment horizontal="center"/>
    </xf>
    <xf numFmtId="166" fontId="35" fillId="0" borderId="2" xfId="0" applyNumberFormat="1" applyFont="1" applyFill="1" applyBorder="1" applyAlignment="1" applyProtection="1">
      <alignment horizontal="center"/>
    </xf>
    <xf numFmtId="166" fontId="35" fillId="11" borderId="0" xfId="0" applyNumberFormat="1" applyFont="1" applyFill="1" applyBorder="1" applyAlignment="1" applyProtection="1">
      <alignment horizontal="center"/>
      <protection locked="0"/>
    </xf>
    <xf numFmtId="0" fontId="42" fillId="0" borderId="0" xfId="11" applyBorder="1"/>
    <xf numFmtId="0" fontId="40" fillId="0" borderId="9" xfId="10" applyFont="1" applyBorder="1"/>
    <xf numFmtId="0" fontId="40" fillId="0" borderId="4" xfId="10" applyFont="1" applyBorder="1"/>
    <xf numFmtId="0" fontId="40" fillId="0" borderId="5" xfId="10" applyFont="1" applyBorder="1"/>
    <xf numFmtId="0" fontId="43" fillId="0" borderId="1" xfId="10" applyFont="1" applyBorder="1"/>
    <xf numFmtId="0" fontId="40" fillId="0" borderId="7" xfId="10" applyFont="1" applyBorder="1"/>
    <xf numFmtId="0" fontId="40" fillId="0" borderId="6" xfId="10" applyFont="1" applyBorder="1"/>
    <xf numFmtId="0" fontId="40" fillId="0" borderId="3" xfId="10" applyFont="1" applyBorder="1"/>
    <xf numFmtId="0" fontId="35" fillId="0" borderId="0" xfId="0" applyFont="1" applyFill="1" applyBorder="1" applyProtection="1"/>
    <xf numFmtId="0" fontId="35" fillId="0" borderId="1" xfId="0" applyFont="1" applyFill="1" applyBorder="1" applyAlignment="1" applyProtection="1">
      <alignment horizontal="center"/>
    </xf>
    <xf numFmtId="0" fontId="35" fillId="0" borderId="0" xfId="0" applyFont="1" applyFill="1" applyBorder="1" applyAlignment="1" applyProtection="1">
      <alignment horizontal="left"/>
    </xf>
    <xf numFmtId="0" fontId="35" fillId="0" borderId="0" xfId="0" applyFont="1" applyFill="1"/>
    <xf numFmtId="49" fontId="35" fillId="0" borderId="1" xfId="0" applyNumberFormat="1" applyFont="1" applyBorder="1" applyAlignment="1" applyProtection="1">
      <alignment horizontal="center"/>
    </xf>
    <xf numFmtId="0" fontId="35" fillId="0" borderId="0" xfId="0" applyFont="1" applyBorder="1" applyProtection="1"/>
    <xf numFmtId="167" fontId="35" fillId="0" borderId="0" xfId="0" applyNumberFormat="1" applyFont="1" applyFill="1" applyBorder="1" applyAlignment="1" applyProtection="1">
      <alignment horizontal="center"/>
    </xf>
    <xf numFmtId="167" fontId="35" fillId="0" borderId="16" xfId="0" applyNumberFormat="1" applyFont="1" applyFill="1" applyBorder="1" applyAlignment="1" applyProtection="1">
      <alignment horizontal="center"/>
    </xf>
    <xf numFmtId="3" fontId="5" fillId="10" borderId="19" xfId="0" applyNumberFormat="1" applyFont="1" applyFill="1" applyBorder="1" applyAlignment="1" applyProtection="1">
      <alignment horizontal="center" vertical="center"/>
      <protection locked="0"/>
    </xf>
    <xf numFmtId="4" fontId="5" fillId="10" borderId="19" xfId="0" applyNumberFormat="1" applyFont="1" applyFill="1" applyBorder="1" applyAlignment="1" applyProtection="1">
      <alignment horizontal="center" vertical="center"/>
      <protection locked="0"/>
    </xf>
    <xf numFmtId="174" fontId="5" fillId="10" borderId="19" xfId="0" applyNumberFormat="1" applyFont="1" applyFill="1" applyBorder="1" applyAlignment="1" applyProtection="1">
      <alignment horizontal="center" vertical="center"/>
      <protection locked="0"/>
    </xf>
    <xf numFmtId="167" fontId="5" fillId="13" borderId="19" xfId="0" applyNumberFormat="1" applyFont="1" applyFill="1" applyBorder="1" applyAlignment="1" applyProtection="1">
      <alignment horizontal="center" vertical="center"/>
      <protection locked="0"/>
    </xf>
    <xf numFmtId="167" fontId="5" fillId="10" borderId="19" xfId="0" applyNumberFormat="1" applyFont="1" applyFill="1" applyBorder="1" applyAlignment="1" applyProtection="1">
      <alignment horizontal="center" vertical="center"/>
      <protection locked="0"/>
    </xf>
    <xf numFmtId="0" fontId="4" fillId="11" borderId="47" xfId="0" applyFont="1" applyFill="1" applyBorder="1" applyAlignment="1">
      <alignment horizontal="center"/>
    </xf>
    <xf numFmtId="0" fontId="4" fillId="10" borderId="47" xfId="0" applyFont="1" applyFill="1" applyBorder="1" applyAlignment="1">
      <alignment horizontal="center"/>
    </xf>
    <xf numFmtId="167" fontId="3" fillId="0" borderId="19" xfId="0" applyNumberFormat="1" applyFont="1" applyFill="1" applyBorder="1" applyAlignment="1" applyProtection="1">
      <alignment horizontal="center" vertical="center"/>
    </xf>
    <xf numFmtId="175" fontId="5" fillId="13" borderId="37" xfId="0" applyNumberFormat="1" applyFont="1" applyFill="1" applyBorder="1" applyAlignment="1" applyProtection="1">
      <alignment horizontal="center" vertical="center"/>
      <protection locked="0"/>
    </xf>
    <xf numFmtId="175" fontId="5" fillId="10" borderId="37" xfId="0" applyNumberFormat="1" applyFont="1" applyFill="1" applyBorder="1" applyAlignment="1" applyProtection="1">
      <alignment horizontal="center" vertical="center"/>
      <protection locked="0"/>
    </xf>
    <xf numFmtId="167" fontId="5" fillId="0" borderId="19" xfId="0" applyNumberFormat="1" applyFont="1" applyFill="1" applyBorder="1" applyAlignment="1" applyProtection="1">
      <alignment horizontal="center" vertical="center"/>
      <protection locked="0"/>
    </xf>
    <xf numFmtId="175" fontId="5" fillId="0" borderId="37" xfId="0" applyNumberFormat="1" applyFont="1" applyFill="1" applyBorder="1" applyAlignment="1" applyProtection="1">
      <alignment horizontal="center" vertical="center"/>
      <protection locked="0"/>
    </xf>
    <xf numFmtId="178" fontId="0" fillId="0" borderId="0" xfId="9" applyNumberFormat="1" applyFont="1"/>
    <xf numFmtId="0" fontId="1" fillId="0" borderId="0" xfId="8" applyFill="1"/>
    <xf numFmtId="176" fontId="1" fillId="0" borderId="0" xfId="8" applyNumberFormat="1" applyFill="1"/>
    <xf numFmtId="172" fontId="1" fillId="0" borderId="0" xfId="8" applyNumberFormat="1" applyFill="1"/>
    <xf numFmtId="0" fontId="0" fillId="0" borderId="0" xfId="0" applyFill="1"/>
    <xf numFmtId="172" fontId="0" fillId="0" borderId="0" xfId="0" applyNumberFormat="1" applyFill="1"/>
    <xf numFmtId="176" fontId="40" fillId="0" borderId="0" xfId="8" applyNumberFormat="1" applyFont="1"/>
    <xf numFmtId="176" fontId="3" fillId="0" borderId="0" xfId="12" applyNumberFormat="1" applyFont="1" applyFill="1" applyBorder="1" applyAlignment="1" applyProtection="1">
      <alignment horizontal="center" wrapText="1"/>
    </xf>
    <xf numFmtId="176" fontId="1" fillId="0" borderId="0" xfId="12" applyNumberFormat="1" applyFont="1"/>
    <xf numFmtId="176" fontId="40" fillId="0" borderId="0" xfId="12" applyNumberFormat="1" applyFont="1"/>
    <xf numFmtId="176" fontId="1" fillId="0" borderId="0" xfId="12" applyNumberFormat="1" applyFont="1" applyFill="1"/>
    <xf numFmtId="176" fontId="0" fillId="0" borderId="0" xfId="12" applyNumberFormat="1" applyFont="1"/>
    <xf numFmtId="0" fontId="5" fillId="0" borderId="2" xfId="0" applyFont="1" applyBorder="1" applyAlignment="1" applyProtection="1">
      <alignment horizontal="center"/>
    </xf>
    <xf numFmtId="167" fontId="29" fillId="15" borderId="0" xfId="0" applyNumberFormat="1" applyFont="1" applyFill="1" applyBorder="1" applyAlignment="1" applyProtection="1">
      <alignment horizontal="center"/>
    </xf>
    <xf numFmtId="0" fontId="35" fillId="10" borderId="0" xfId="0" applyFont="1" applyFill="1" applyBorder="1" applyAlignment="1" applyProtection="1">
      <alignment horizontal="center"/>
      <protection locked="0"/>
    </xf>
    <xf numFmtId="0" fontId="35" fillId="0" borderId="0" xfId="0" applyFont="1" applyFill="1" applyBorder="1" applyAlignment="1" applyProtection="1">
      <alignment horizontal="center"/>
    </xf>
    <xf numFmtId="0" fontId="6" fillId="0" borderId="2" xfId="0" applyFont="1" applyBorder="1" applyAlignment="1" applyProtection="1"/>
    <xf numFmtId="49" fontId="5" fillId="0" borderId="2" xfId="0" applyNumberFormat="1" applyFont="1" applyBorder="1" applyAlignment="1">
      <alignment horizontal="center"/>
    </xf>
    <xf numFmtId="0" fontId="5" fillId="0" borderId="2" xfId="0" applyFont="1" applyFill="1" applyBorder="1" applyAlignment="1" applyProtection="1">
      <alignment horizontal="left"/>
    </xf>
    <xf numFmtId="167" fontId="35" fillId="0" borderId="2" xfId="0" applyNumberFormat="1" applyFont="1" applyFill="1" applyBorder="1" applyAlignment="1" applyProtection="1">
      <alignment horizontal="center"/>
    </xf>
    <xf numFmtId="166" fontId="29" fillId="9" borderId="17" xfId="0" applyNumberFormat="1" applyFont="1" applyFill="1" applyBorder="1" applyAlignment="1" applyProtection="1">
      <alignment horizontal="center"/>
    </xf>
    <xf numFmtId="165" fontId="4" fillId="0" borderId="2" xfId="0" applyNumberFormat="1" applyFont="1" applyBorder="1" applyAlignment="1" applyProtection="1">
      <alignment horizontal="center"/>
    </xf>
    <xf numFmtId="164" fontId="5" fillId="0" borderId="24" xfId="0" applyNumberFormat="1" applyFont="1" applyBorder="1" applyAlignment="1" applyProtection="1">
      <alignment horizontal="center"/>
    </xf>
    <xf numFmtId="164" fontId="5" fillId="0" borderId="2" xfId="0" applyNumberFormat="1" applyFont="1" applyBorder="1" applyAlignment="1" applyProtection="1">
      <alignment horizontal="center"/>
    </xf>
    <xf numFmtId="10" fontId="4" fillId="0" borderId="51" xfId="0" applyNumberFormat="1" applyFont="1" applyFill="1" applyBorder="1" applyAlignment="1" applyProtection="1">
      <alignment horizontal="center"/>
    </xf>
    <xf numFmtId="10" fontId="10" fillId="0" borderId="51" xfId="0" applyNumberFormat="1" applyFont="1" applyFill="1" applyBorder="1" applyAlignment="1" applyProtection="1">
      <alignment horizontal="center"/>
    </xf>
    <xf numFmtId="165" fontId="5" fillId="0" borderId="24" xfId="0" applyNumberFormat="1" applyFont="1" applyBorder="1" applyAlignment="1" applyProtection="1">
      <alignment horizontal="center"/>
    </xf>
    <xf numFmtId="165" fontId="5" fillId="0" borderId="41" xfId="0" applyNumberFormat="1" applyFont="1" applyBorder="1" applyAlignment="1" applyProtection="1">
      <alignment horizontal="center"/>
    </xf>
    <xf numFmtId="0" fontId="10" fillId="0" borderId="2" xfId="0" applyFont="1" applyBorder="1" applyAlignment="1" applyProtection="1">
      <alignment horizontal="center"/>
    </xf>
    <xf numFmtId="166" fontId="5" fillId="0" borderId="2" xfId="0" applyNumberFormat="1" applyFont="1" applyBorder="1" applyAlignment="1" applyProtection="1">
      <alignment horizontal="center"/>
    </xf>
    <xf numFmtId="168" fontId="5" fillId="0" borderId="2" xfId="0" applyNumberFormat="1" applyFont="1" applyFill="1" applyBorder="1" applyAlignment="1" applyProtection="1">
      <alignment horizontal="center"/>
    </xf>
    <xf numFmtId="164" fontId="11" fillId="0" borderId="24" xfId="0" applyNumberFormat="1" applyFont="1" applyBorder="1" applyAlignment="1" applyProtection="1">
      <alignment horizontal="center"/>
    </xf>
    <xf numFmtId="0" fontId="5" fillId="0" borderId="52" xfId="0" applyFont="1" applyBorder="1" applyAlignment="1" applyProtection="1">
      <alignment horizontal="center"/>
    </xf>
    <xf numFmtId="164" fontId="30" fillId="8" borderId="17" xfId="0" applyNumberFormat="1" applyFont="1" applyFill="1" applyBorder="1" applyAlignment="1" applyProtection="1">
      <alignment horizontal="center"/>
    </xf>
    <xf numFmtId="170" fontId="30" fillId="9" borderId="17" xfId="0" applyNumberFormat="1" applyFont="1" applyFill="1" applyBorder="1" applyAlignment="1" applyProtection="1">
      <alignment horizontal="center"/>
    </xf>
    <xf numFmtId="164" fontId="29" fillId="8" borderId="2" xfId="0" applyNumberFormat="1" applyFont="1" applyFill="1" applyBorder="1" applyAlignment="1" applyProtection="1">
      <alignment horizontal="center"/>
    </xf>
    <xf numFmtId="164" fontId="30" fillId="8" borderId="2" xfId="0" applyNumberFormat="1" applyFont="1" applyFill="1" applyBorder="1" applyAlignment="1" applyProtection="1">
      <alignment horizontal="center"/>
    </xf>
    <xf numFmtId="164" fontId="4" fillId="0" borderId="2" xfId="0" applyNumberFormat="1" applyFont="1" applyBorder="1" applyAlignment="1" applyProtection="1">
      <alignment horizontal="center"/>
    </xf>
    <xf numFmtId="7" fontId="29" fillId="9" borderId="17" xfId="0" applyNumberFormat="1" applyFont="1" applyFill="1" applyBorder="1" applyAlignment="1" applyProtection="1">
      <alignment horizontal="center"/>
    </xf>
    <xf numFmtId="177" fontId="29" fillId="8" borderId="17" xfId="0" applyNumberFormat="1" applyFont="1" applyFill="1" applyBorder="1" applyAlignment="1" applyProtection="1">
      <alignment horizontal="center"/>
    </xf>
    <xf numFmtId="167" fontId="35" fillId="0" borderId="17" xfId="0" applyNumberFormat="1" applyFont="1" applyFill="1" applyBorder="1" applyAlignment="1" applyProtection="1">
      <alignment horizontal="center"/>
    </xf>
    <xf numFmtId="0" fontId="4" fillId="0" borderId="0" xfId="2" applyFont="1" applyBorder="1" applyAlignment="1">
      <alignment horizontal="center"/>
    </xf>
    <xf numFmtId="0" fontId="4" fillId="0" borderId="0" xfId="2" applyFont="1" applyBorder="1" applyAlignment="1" applyProtection="1">
      <alignment horizontal="center"/>
    </xf>
    <xf numFmtId="167" fontId="3" fillId="0" borderId="0" xfId="2" applyNumberFormat="1" applyFont="1" applyFill="1" applyBorder="1" applyAlignment="1" applyProtection="1">
      <alignment horizontal="center"/>
    </xf>
    <xf numFmtId="167" fontId="3" fillId="0" borderId="0" xfId="2" applyNumberFormat="1" applyFont="1" applyBorder="1"/>
    <xf numFmtId="7" fontId="3" fillId="0" borderId="0" xfId="2" applyNumberFormat="1" applyFont="1" applyBorder="1"/>
    <xf numFmtId="0" fontId="3" fillId="0" borderId="0" xfId="2" applyFont="1" applyBorder="1"/>
    <xf numFmtId="165" fontId="3" fillId="9" borderId="0" xfId="2" applyNumberFormat="1" applyFont="1" applyFill="1" applyBorder="1" applyAlignment="1" applyProtection="1">
      <alignment horizontal="center"/>
    </xf>
    <xf numFmtId="177" fontId="3" fillId="8" borderId="0" xfId="9" applyNumberFormat="1" applyFont="1" applyFill="1" applyBorder="1" applyAlignment="1" applyProtection="1">
      <alignment horizontal="center"/>
    </xf>
    <xf numFmtId="164" fontId="3" fillId="0" borderId="0" xfId="2" applyNumberFormat="1" applyFont="1" applyBorder="1" applyAlignment="1">
      <alignment horizontal="center"/>
    </xf>
    <xf numFmtId="165" fontId="3" fillId="0" borderId="0" xfId="2" applyNumberFormat="1" applyFont="1" applyBorder="1" applyAlignment="1">
      <alignment horizontal="center"/>
    </xf>
    <xf numFmtId="167" fontId="35" fillId="4" borderId="0" xfId="2" applyNumberFormat="1" applyFont="1" applyFill="1" applyBorder="1" applyAlignment="1" applyProtection="1">
      <alignment horizontal="center"/>
      <protection locked="0"/>
    </xf>
    <xf numFmtId="167" fontId="35" fillId="10" borderId="0" xfId="2" applyNumberFormat="1" applyFont="1" applyFill="1" applyBorder="1" applyAlignment="1" applyProtection="1">
      <alignment horizontal="center"/>
      <protection locked="0"/>
    </xf>
    <xf numFmtId="177" fontId="45" fillId="10" borderId="0" xfId="0" applyNumberFormat="1" applyFont="1" applyFill="1" applyBorder="1" applyAlignment="1" applyProtection="1">
      <alignment horizontal="center"/>
    </xf>
    <xf numFmtId="177" fontId="3" fillId="0" borderId="0" xfId="0" applyNumberFormat="1" applyFont="1" applyFill="1" applyBorder="1" applyAlignment="1" applyProtection="1">
      <alignment horizontal="center"/>
    </xf>
    <xf numFmtId="177" fontId="3" fillId="0" borderId="0" xfId="0" applyNumberFormat="1" applyFont="1" applyFill="1" applyBorder="1" applyAlignment="1" applyProtection="1">
      <alignment horizontal="center"/>
      <protection locked="0"/>
    </xf>
    <xf numFmtId="0" fontId="3" fillId="0" borderId="0" xfId="10"/>
    <xf numFmtId="3" fontId="3" fillId="0" borderId="0" xfId="10" applyNumberFormat="1"/>
    <xf numFmtId="4" fontId="3" fillId="0" borderId="0" xfId="10" applyNumberFormat="1"/>
    <xf numFmtId="170" fontId="3" fillId="0" borderId="19" xfId="0" applyNumberFormat="1" applyFont="1" applyFill="1" applyBorder="1" applyAlignment="1" applyProtection="1">
      <alignment horizontal="center" vertical="center"/>
    </xf>
    <xf numFmtId="0" fontId="4" fillId="0" borderId="0" xfId="0" applyFont="1" applyFill="1" applyBorder="1" applyAlignment="1" applyProtection="1">
      <alignment horizontal="center"/>
    </xf>
    <xf numFmtId="0" fontId="5" fillId="0" borderId="11" xfId="0" applyFont="1" applyBorder="1" applyAlignment="1">
      <alignment horizontal="center"/>
    </xf>
    <xf numFmtId="0" fontId="5" fillId="0" borderId="1" xfId="0" applyFont="1" applyBorder="1" applyAlignment="1">
      <alignment horizontal="center"/>
    </xf>
    <xf numFmtId="0" fontId="5" fillId="0" borderId="0" xfId="0" applyNumberFormat="1" applyFont="1" applyBorder="1" applyAlignment="1">
      <alignment horizontal="center"/>
    </xf>
    <xf numFmtId="2" fontId="5" fillId="0" borderId="0" xfId="0" applyNumberFormat="1" applyFont="1" applyBorder="1" applyAlignment="1">
      <alignment horizontal="center"/>
    </xf>
    <xf numFmtId="0" fontId="5" fillId="2" borderId="5" xfId="2" applyFill="1" applyBorder="1"/>
    <xf numFmtId="0" fontId="4" fillId="0" borderId="2" xfId="2" applyFont="1" applyBorder="1" applyAlignment="1">
      <alignment horizontal="center"/>
    </xf>
    <xf numFmtId="167" fontId="3" fillId="0" borderId="2" xfId="2" applyNumberFormat="1" applyFont="1" applyFill="1" applyBorder="1" applyAlignment="1" applyProtection="1">
      <alignment horizontal="center"/>
    </xf>
    <xf numFmtId="167" fontId="3" fillId="0" borderId="2" xfId="2" applyNumberFormat="1" applyFont="1" applyBorder="1"/>
    <xf numFmtId="7" fontId="4" fillId="8" borderId="2" xfId="2" applyNumberFormat="1" applyFont="1" applyFill="1" applyBorder="1"/>
    <xf numFmtId="7" fontId="3" fillId="0" borderId="2" xfId="2" applyNumberFormat="1" applyFont="1" applyBorder="1"/>
    <xf numFmtId="0" fontId="3" fillId="0" borderId="2" xfId="2" applyFont="1" applyBorder="1"/>
    <xf numFmtId="165" fontId="3" fillId="9" borderId="2" xfId="2" applyNumberFormat="1" applyFont="1" applyFill="1" applyBorder="1" applyAlignment="1" applyProtection="1">
      <alignment horizontal="center"/>
    </xf>
    <xf numFmtId="177" fontId="3" fillId="8" borderId="2" xfId="9" applyNumberFormat="1" applyFont="1" applyFill="1" applyBorder="1" applyAlignment="1" applyProtection="1">
      <alignment horizontal="center"/>
    </xf>
    <xf numFmtId="164" fontId="3" fillId="0" borderId="2" xfId="2" applyNumberFormat="1" applyFont="1" applyBorder="1" applyAlignment="1">
      <alignment horizontal="center"/>
    </xf>
    <xf numFmtId="165" fontId="3" fillId="0" borderId="2" xfId="2" applyNumberFormat="1" applyFont="1" applyBorder="1" applyAlignment="1">
      <alignment horizontal="center"/>
    </xf>
    <xf numFmtId="7" fontId="3" fillId="9" borderId="2" xfId="0" applyNumberFormat="1" applyFont="1" applyFill="1" applyBorder="1" applyAlignment="1" applyProtection="1">
      <alignment horizontal="center"/>
    </xf>
    <xf numFmtId="177" fontId="3" fillId="8" borderId="2" xfId="0" applyNumberFormat="1" applyFont="1" applyFill="1" applyBorder="1" applyAlignment="1" applyProtection="1">
      <alignment horizontal="center"/>
    </xf>
    <xf numFmtId="177" fontId="3" fillId="0" borderId="2" xfId="0" applyNumberFormat="1" applyFont="1" applyFill="1" applyBorder="1" applyAlignment="1" applyProtection="1">
      <alignment horizontal="center"/>
      <protection locked="0"/>
    </xf>
    <xf numFmtId="165" fontId="3" fillId="8" borderId="3" xfId="0" applyNumberFormat="1" applyFont="1" applyFill="1" applyBorder="1" applyAlignment="1" applyProtection="1">
      <alignment horizontal="center"/>
    </xf>
    <xf numFmtId="176" fontId="5" fillId="0" borderId="2" xfId="0" applyNumberFormat="1" applyFont="1" applyFill="1" applyBorder="1" applyAlignment="1" applyProtection="1">
      <alignment horizontal="center" wrapText="1"/>
    </xf>
    <xf numFmtId="0" fontId="27" fillId="7" borderId="11" xfId="0" applyFont="1" applyFill="1" applyBorder="1" applyAlignment="1">
      <alignment horizontal="center"/>
    </xf>
    <xf numFmtId="0" fontId="27" fillId="7" borderId="33" xfId="0" applyFont="1" applyFill="1" applyBorder="1" applyAlignment="1">
      <alignment horizontal="center"/>
    </xf>
    <xf numFmtId="0" fontId="27" fillId="7" borderId="12" xfId="0" applyFont="1" applyFill="1" applyBorder="1" applyAlignment="1">
      <alignment horizontal="center"/>
    </xf>
    <xf numFmtId="0" fontId="28" fillId="8" borderId="11" xfId="0" applyFont="1" applyFill="1" applyBorder="1" applyAlignment="1">
      <alignment horizontal="center"/>
    </xf>
    <xf numFmtId="0" fontId="28" fillId="8" borderId="33" xfId="0" applyFont="1" applyFill="1" applyBorder="1" applyAlignment="1">
      <alignment horizontal="center"/>
    </xf>
    <xf numFmtId="0" fontId="28" fillId="8" borderId="12" xfId="0" applyFont="1" applyFill="1" applyBorder="1" applyAlignment="1">
      <alignment horizontal="center"/>
    </xf>
    <xf numFmtId="0" fontId="40" fillId="0" borderId="6" xfId="10" applyFont="1" applyBorder="1" applyAlignment="1">
      <alignment horizontal="left" wrapText="1"/>
    </xf>
    <xf numFmtId="0" fontId="40" fillId="0" borderId="3" xfId="10" applyFont="1" applyBorder="1" applyAlignment="1">
      <alignment horizontal="left" wrapText="1"/>
    </xf>
    <xf numFmtId="0" fontId="39" fillId="14" borderId="9" xfId="10" applyFont="1" applyFill="1" applyBorder="1" applyAlignment="1">
      <alignment horizontal="center" vertical="center"/>
    </xf>
    <xf numFmtId="0" fontId="39" fillId="14" borderId="4" xfId="10" applyFont="1" applyFill="1" applyBorder="1" applyAlignment="1">
      <alignment horizontal="center" vertical="center"/>
    </xf>
    <xf numFmtId="0" fontId="39" fillId="14" borderId="5" xfId="10" applyFont="1" applyFill="1" applyBorder="1" applyAlignment="1">
      <alignment horizontal="center" vertical="center"/>
    </xf>
    <xf numFmtId="0" fontId="40" fillId="0" borderId="1" xfId="10" applyFont="1" applyBorder="1" applyAlignment="1">
      <alignment horizontal="left" vertical="center" wrapText="1"/>
    </xf>
    <xf numFmtId="0" fontId="40" fillId="0" borderId="0" xfId="10" applyFont="1" applyBorder="1" applyAlignment="1">
      <alignment horizontal="left" vertical="center" wrapText="1"/>
    </xf>
    <xf numFmtId="0" fontId="40" fillId="0" borderId="2" xfId="10" applyFont="1" applyBorder="1" applyAlignment="1">
      <alignment horizontal="left" vertical="center" wrapText="1"/>
    </xf>
    <xf numFmtId="0" fontId="40" fillId="0" borderId="1" xfId="10" applyFont="1" applyBorder="1" applyAlignment="1">
      <alignment horizontal="left" wrapText="1"/>
    </xf>
    <xf numFmtId="0" fontId="40" fillId="0" borderId="0" xfId="10" applyFont="1" applyBorder="1" applyAlignment="1">
      <alignment horizontal="left" wrapText="1"/>
    </xf>
    <xf numFmtId="0" fontId="40" fillId="0" borderId="2" xfId="10" applyFont="1" applyBorder="1" applyAlignment="1">
      <alignment horizontal="left" wrapText="1"/>
    </xf>
    <xf numFmtId="0" fontId="32" fillId="0" borderId="0" xfId="0" applyFont="1" applyBorder="1" applyAlignment="1">
      <alignment horizontal="center"/>
    </xf>
    <xf numFmtId="0" fontId="32" fillId="0" borderId="2" xfId="0" applyFont="1" applyBorder="1" applyAlignment="1">
      <alignment horizontal="center"/>
    </xf>
    <xf numFmtId="0" fontId="17" fillId="0" borderId="0" xfId="0" applyFont="1" applyFill="1" applyBorder="1" applyAlignment="1" applyProtection="1">
      <alignment horizontal="center"/>
    </xf>
    <xf numFmtId="172" fontId="17" fillId="3" borderId="0" xfId="0" applyNumberFormat="1" applyFont="1" applyFill="1" applyBorder="1" applyAlignment="1" applyProtection="1">
      <alignment horizontal="center"/>
      <protection locked="0"/>
    </xf>
    <xf numFmtId="0" fontId="31" fillId="0" borderId="1" xfId="0" applyFont="1" applyBorder="1" applyAlignment="1">
      <alignment horizontal="center"/>
    </xf>
    <xf numFmtId="0" fontId="31" fillId="0" borderId="0" xfId="0" applyFont="1" applyBorder="1" applyAlignment="1">
      <alignment horizontal="center"/>
    </xf>
    <xf numFmtId="0" fontId="31" fillId="0" borderId="2" xfId="0" applyFont="1" applyBorder="1" applyAlignment="1">
      <alignment horizontal="center"/>
    </xf>
    <xf numFmtId="0" fontId="35" fillId="0" borderId="25" xfId="0" applyFont="1" applyFill="1" applyBorder="1" applyAlignment="1">
      <alignment horizontal="center" wrapText="1"/>
    </xf>
    <xf numFmtId="0" fontId="4" fillId="0" borderId="18" xfId="0" applyFont="1" applyFill="1" applyBorder="1" applyAlignment="1">
      <alignment horizontal="center" wrapText="1"/>
    </xf>
    <xf numFmtId="0" fontId="4" fillId="0" borderId="41" xfId="0" applyFont="1" applyFill="1" applyBorder="1" applyAlignment="1">
      <alignment horizontal="center" wrapText="1"/>
    </xf>
    <xf numFmtId="0" fontId="4" fillId="0" borderId="14" xfId="0" applyFont="1" applyFill="1" applyBorder="1" applyAlignment="1" applyProtection="1">
      <alignment horizontal="center"/>
    </xf>
    <xf numFmtId="0" fontId="27" fillId="7" borderId="11" xfId="0" applyFont="1" applyFill="1" applyBorder="1" applyAlignment="1" applyProtection="1">
      <alignment horizontal="center"/>
    </xf>
    <xf numFmtId="0" fontId="27" fillId="7" borderId="33" xfId="0" applyFont="1" applyFill="1" applyBorder="1" applyAlignment="1" applyProtection="1">
      <alignment horizontal="center"/>
    </xf>
    <xf numFmtId="0" fontId="27" fillId="7" borderId="12" xfId="0" applyFont="1" applyFill="1" applyBorder="1" applyAlignment="1" applyProtection="1">
      <alignment horizontal="center"/>
    </xf>
    <xf numFmtId="0" fontId="4" fillId="0" borderId="0" xfId="0" applyFont="1" applyFill="1" applyBorder="1" applyAlignment="1" applyProtection="1">
      <alignment horizontal="center"/>
    </xf>
    <xf numFmtId="0" fontId="27" fillId="7" borderId="9" xfId="0" applyFont="1" applyFill="1" applyBorder="1" applyAlignment="1">
      <alignment horizontal="center"/>
    </xf>
    <xf numFmtId="0" fontId="27" fillId="7" borderId="4" xfId="0" applyFont="1" applyFill="1" applyBorder="1" applyAlignment="1">
      <alignment horizontal="center"/>
    </xf>
    <xf numFmtId="0" fontId="27" fillId="7" borderId="5" xfId="0" applyFont="1" applyFill="1" applyBorder="1" applyAlignment="1">
      <alignment horizontal="center"/>
    </xf>
    <xf numFmtId="164" fontId="5" fillId="0" borderId="33" xfId="0" applyNumberFormat="1" applyFont="1" applyBorder="1" applyAlignment="1">
      <alignment horizontal="left" wrapText="1"/>
    </xf>
    <xf numFmtId="164" fontId="5" fillId="0" borderId="12" xfId="0" applyNumberFormat="1" applyFont="1" applyBorder="1" applyAlignment="1">
      <alignment horizontal="left" wrapText="1"/>
    </xf>
    <xf numFmtId="0" fontId="27" fillId="7" borderId="9" xfId="0" applyFont="1" applyFill="1" applyBorder="1" applyAlignment="1" applyProtection="1">
      <alignment horizontal="center"/>
    </xf>
    <xf numFmtId="0" fontId="27" fillId="7" borderId="4" xfId="0" applyFont="1" applyFill="1" applyBorder="1" applyAlignment="1" applyProtection="1">
      <alignment horizontal="center"/>
    </xf>
    <xf numFmtId="0" fontId="27" fillId="7" borderId="5" xfId="0" applyFont="1" applyFill="1" applyBorder="1" applyAlignment="1" applyProtection="1">
      <alignment horizontal="center"/>
    </xf>
    <xf numFmtId="0" fontId="33" fillId="7" borderId="1" xfId="2" applyFont="1" applyFill="1" applyBorder="1" applyAlignment="1">
      <alignment horizontal="center"/>
    </xf>
    <xf numFmtId="0" fontId="33" fillId="7" borderId="0" xfId="2" applyFont="1" applyFill="1" applyBorder="1" applyAlignment="1">
      <alignment horizontal="center"/>
    </xf>
    <xf numFmtId="0" fontId="33" fillId="7" borderId="2" xfId="2" applyFont="1" applyFill="1" applyBorder="1" applyAlignment="1">
      <alignment horizontal="center"/>
    </xf>
  </cellXfs>
  <cellStyles count="13">
    <cellStyle name="Comma" xfId="9" builtinId="3"/>
    <cellStyle name="Currency" xfId="1" builtinId="4"/>
    <cellStyle name="Currency 2" xfId="4" xr:uid="{00000000-0005-0000-0000-000002000000}"/>
    <cellStyle name="Currency 3" xfId="3" xr:uid="{00000000-0005-0000-0000-000003000000}"/>
    <cellStyle name="Hyperlink" xfId="11" builtinId="8"/>
    <cellStyle name="Normal" xfId="0" builtinId="0"/>
    <cellStyle name="Normal 2" xfId="2" xr:uid="{00000000-0005-0000-0000-000006000000}"/>
    <cellStyle name="Normal 3" xfId="7" xr:uid="{00000000-0005-0000-0000-000007000000}"/>
    <cellStyle name="Normal 4" xfId="8" xr:uid="{00000000-0005-0000-0000-000008000000}"/>
    <cellStyle name="Normal 5" xfId="10" xr:uid="{00000000-0005-0000-0000-000009000000}"/>
    <cellStyle name="Percent" xfId="12" builtinId="5"/>
    <cellStyle name="Percent 2" xfId="6" xr:uid="{00000000-0005-0000-0000-00000B000000}"/>
    <cellStyle name="Percent 3" xfId="5" xr:uid="{00000000-0005-0000-0000-00000C000000}"/>
  </cellStyles>
  <dxfs count="23">
    <dxf>
      <fill>
        <patternFill>
          <bgColor theme="1"/>
        </patternFill>
      </fill>
    </dxf>
    <dxf>
      <fill>
        <patternFill>
          <bgColor theme="1"/>
        </patternFill>
      </fill>
    </dxf>
    <dxf>
      <fill>
        <patternFill>
          <bgColor theme="1"/>
        </patternFill>
      </fill>
    </dxf>
    <dxf>
      <fill>
        <patternFill>
          <bgColor theme="1"/>
        </patternFill>
      </fill>
    </dxf>
    <dxf>
      <font>
        <b/>
        <i val="0"/>
        <color rgb="FFFF0000"/>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solid">
          <fgColor theme="1"/>
          <bgColor theme="1"/>
        </patternFill>
      </fill>
    </dxf>
  </dxfs>
  <tableStyles count="0" defaultTableStyle="TableStyleMedium9" defaultPivotStyle="PivotStyleLight16"/>
  <colors>
    <mruColors>
      <color rgb="FFFFFFCC"/>
      <color rgb="FFFFFF99"/>
      <color rgb="FFFFFF66"/>
      <color rgb="FF3F68A3"/>
      <color rgb="FFBA8748"/>
      <color rgb="FF439639"/>
      <color rgb="FF663700"/>
      <color rgb="FFAB06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590550</xdr:colOff>
      <xdr:row>9</xdr:row>
      <xdr:rowOff>142875</xdr:rowOff>
    </xdr:from>
    <xdr:to>
      <xdr:col>1</xdr:col>
      <xdr:colOff>3200400</xdr:colOff>
      <xdr:row>11</xdr:row>
      <xdr:rowOff>57150</xdr:rowOff>
    </xdr:to>
    <xdr:sp macro="" textlink="">
      <xdr:nvSpPr>
        <xdr:cNvPr id="2" name="Striped Right Arrow 1">
          <a:extLst>
            <a:ext uri="{FF2B5EF4-FFF2-40B4-BE49-F238E27FC236}">
              <a16:creationId xmlns:a16="http://schemas.microsoft.com/office/drawing/2014/main" id="{00000000-0008-0000-0200-000002000000}"/>
            </a:ext>
          </a:extLst>
        </xdr:cNvPr>
        <xdr:cNvSpPr/>
      </xdr:nvSpPr>
      <xdr:spPr>
        <a:xfrm>
          <a:off x="1019175" y="2105025"/>
          <a:ext cx="2609850" cy="542925"/>
        </a:xfrm>
        <a:prstGeom prst="striped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723900</xdr:colOff>
      <xdr:row>10</xdr:row>
      <xdr:rowOff>95250</xdr:rowOff>
    </xdr:from>
    <xdr:to>
      <xdr:col>1</xdr:col>
      <xdr:colOff>2952750</xdr:colOff>
      <xdr:row>10</xdr:row>
      <xdr:rowOff>314325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152525" y="2257425"/>
          <a:ext cx="2228850" cy="219075"/>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bg1"/>
              </a:solidFill>
            </a:rPr>
            <a:t>Attention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hyperlink" Target="https://stateofmo.webex.com/stateofmo/ldr.php?RCID=3731a6bff2dcd9662f55072baf4818fe"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P30"/>
  <sheetViews>
    <sheetView tabSelected="1" zoomScaleNormal="100" workbookViewId="0">
      <selection activeCell="H13" sqref="H13"/>
    </sheetView>
  </sheetViews>
  <sheetFormatPr defaultRowHeight="12.75" x14ac:dyDescent="0.2"/>
  <cols>
    <col min="1" max="16" width="10.140625" customWidth="1"/>
  </cols>
  <sheetData>
    <row r="1" spans="1:16" ht="13.5" thickBot="1" x14ac:dyDescent="0.25"/>
    <row r="2" spans="1:16" ht="21" thickBot="1" x14ac:dyDescent="0.35">
      <c r="A2" s="511" t="s">
        <v>733</v>
      </c>
      <c r="B2" s="512"/>
      <c r="C2" s="512"/>
      <c r="D2" s="512"/>
      <c r="E2" s="512"/>
      <c r="F2" s="512"/>
      <c r="G2" s="512"/>
      <c r="H2" s="512"/>
      <c r="I2" s="512"/>
      <c r="J2" s="512"/>
      <c r="K2" s="512"/>
      <c r="L2" s="512"/>
      <c r="M2" s="512"/>
      <c r="N2" s="512"/>
      <c r="O2" s="512"/>
      <c r="P2" s="513"/>
    </row>
    <row r="3" spans="1:16" ht="12.75" customHeight="1" thickBot="1" x14ac:dyDescent="0.35">
      <c r="A3" s="186"/>
      <c r="B3" s="172"/>
      <c r="C3" s="172"/>
      <c r="D3" s="172"/>
      <c r="E3" s="172"/>
      <c r="F3" s="172"/>
      <c r="G3" s="172"/>
      <c r="H3" s="172"/>
      <c r="I3" s="172"/>
      <c r="J3" s="172"/>
      <c r="K3" s="172"/>
      <c r="L3" s="172"/>
      <c r="M3" s="172"/>
      <c r="N3" s="172"/>
      <c r="O3" s="172"/>
      <c r="P3" s="187"/>
    </row>
    <row r="4" spans="1:16" ht="15.75" thickBot="1" x14ac:dyDescent="0.25">
      <c r="A4" s="514" t="s">
        <v>1143</v>
      </c>
      <c r="B4" s="515"/>
      <c r="C4" s="515"/>
      <c r="D4" s="515"/>
      <c r="E4" s="515"/>
      <c r="F4" s="515"/>
      <c r="G4" s="515"/>
      <c r="H4" s="515"/>
      <c r="I4" s="515"/>
      <c r="J4" s="515"/>
      <c r="K4" s="515"/>
      <c r="L4" s="515"/>
      <c r="M4" s="515"/>
      <c r="N4" s="515"/>
      <c r="O4" s="515"/>
      <c r="P4" s="516"/>
    </row>
    <row r="5" spans="1:16" s="14" customFormat="1" ht="13.5" customHeight="1" x14ac:dyDescent="0.3">
      <c r="A5" s="188"/>
      <c r="B5" s="189"/>
      <c r="C5" s="189"/>
      <c r="D5" s="189"/>
      <c r="E5" s="189"/>
      <c r="F5" s="189"/>
      <c r="G5" s="189"/>
      <c r="H5" s="189"/>
      <c r="I5" s="189"/>
      <c r="J5" s="189"/>
      <c r="K5" s="189"/>
      <c r="L5" s="189"/>
      <c r="M5" s="189"/>
      <c r="N5" s="189"/>
      <c r="O5" s="189"/>
      <c r="P5" s="190"/>
    </row>
    <row r="6" spans="1:16" ht="15" x14ac:dyDescent="0.25">
      <c r="A6" s="191" t="s">
        <v>744</v>
      </c>
      <c r="B6" s="192"/>
      <c r="C6" s="5"/>
      <c r="D6" s="5"/>
      <c r="E6" s="5"/>
      <c r="F6" s="5"/>
      <c r="G6" s="5"/>
      <c r="H6" s="5"/>
      <c r="I6" s="5"/>
      <c r="J6" s="5"/>
      <c r="K6" s="5"/>
      <c r="L6" s="5"/>
      <c r="M6" s="5"/>
      <c r="N6" s="5"/>
      <c r="O6" s="5"/>
      <c r="P6" s="3"/>
    </row>
    <row r="7" spans="1:16" ht="15" x14ac:dyDescent="0.25">
      <c r="A7" s="191"/>
      <c r="B7" s="192"/>
      <c r="C7" s="5"/>
      <c r="D7" s="5"/>
      <c r="E7" s="5"/>
      <c r="F7" s="5"/>
      <c r="G7" s="5"/>
      <c r="H7" s="5"/>
      <c r="I7" s="5"/>
      <c r="J7" s="5"/>
      <c r="K7" s="5"/>
      <c r="L7" s="5"/>
      <c r="M7" s="5"/>
      <c r="N7" s="5"/>
      <c r="O7" s="5"/>
      <c r="P7" s="3"/>
    </row>
    <row r="8" spans="1:16" ht="15" x14ac:dyDescent="0.25">
      <c r="A8" s="191" t="s">
        <v>745</v>
      </c>
      <c r="B8" s="5"/>
      <c r="C8" s="5"/>
      <c r="D8" s="5"/>
      <c r="E8" s="5"/>
      <c r="F8" s="5"/>
      <c r="G8" s="5"/>
      <c r="H8" s="5"/>
      <c r="I8" s="5"/>
      <c r="J8" s="5"/>
      <c r="K8" s="5"/>
      <c r="L8" s="5"/>
      <c r="M8" s="5"/>
      <c r="N8" s="5"/>
      <c r="O8" s="5"/>
      <c r="P8" s="3"/>
    </row>
    <row r="9" spans="1:16" ht="15" x14ac:dyDescent="0.25">
      <c r="A9" s="1"/>
      <c r="B9" s="194"/>
      <c r="C9" s="5"/>
      <c r="D9" s="5"/>
      <c r="E9" s="5"/>
      <c r="F9" s="5"/>
      <c r="G9" s="5"/>
      <c r="H9" s="5"/>
      <c r="I9" s="5"/>
      <c r="J9" s="5"/>
      <c r="K9" s="5"/>
      <c r="L9" s="5"/>
      <c r="M9" s="5"/>
      <c r="N9" s="5"/>
      <c r="O9" s="5"/>
      <c r="P9" s="3"/>
    </row>
    <row r="10" spans="1:16" ht="15" x14ac:dyDescent="0.25">
      <c r="A10" s="195" t="s">
        <v>12</v>
      </c>
      <c r="B10" s="194" t="s">
        <v>749</v>
      </c>
      <c r="C10" s="5"/>
      <c r="D10" s="5"/>
      <c r="E10" s="5"/>
      <c r="F10" s="5"/>
      <c r="G10" s="5"/>
      <c r="H10" s="5"/>
      <c r="I10" s="5"/>
      <c r="J10" s="5"/>
      <c r="K10" s="5"/>
      <c r="L10" s="5"/>
      <c r="M10" s="5"/>
      <c r="N10" s="5"/>
      <c r="O10" s="5"/>
      <c r="P10" s="3"/>
    </row>
    <row r="11" spans="1:16" ht="14.25" x14ac:dyDescent="0.2">
      <c r="A11" s="193"/>
      <c r="B11" s="196" t="s">
        <v>41</v>
      </c>
      <c r="C11" s="206" t="s">
        <v>755</v>
      </c>
      <c r="D11" s="5"/>
      <c r="E11" s="5"/>
      <c r="F11" s="5"/>
      <c r="G11" s="5"/>
      <c r="H11" s="5"/>
      <c r="I11" s="5"/>
      <c r="J11" s="5"/>
      <c r="K11" s="5"/>
      <c r="L11" s="5"/>
      <c r="M11" s="5"/>
      <c r="N11" s="5"/>
      <c r="O11" s="5"/>
      <c r="P11" s="3"/>
    </row>
    <row r="12" spans="1:16" ht="14.25" x14ac:dyDescent="0.2">
      <c r="A12" s="1"/>
      <c r="B12" s="196" t="s">
        <v>43</v>
      </c>
      <c r="C12" s="19" t="s">
        <v>738</v>
      </c>
      <c r="D12" s="5"/>
      <c r="E12" s="5"/>
      <c r="F12" s="5"/>
      <c r="G12" s="5"/>
      <c r="H12" s="5"/>
      <c r="I12" s="5"/>
      <c r="J12" s="5"/>
      <c r="K12" s="5"/>
      <c r="L12" s="5"/>
      <c r="M12" s="5"/>
      <c r="N12" s="5"/>
      <c r="O12" s="5"/>
      <c r="P12" s="3"/>
    </row>
    <row r="13" spans="1:16" ht="14.25" x14ac:dyDescent="0.2">
      <c r="A13" s="193"/>
      <c r="B13" s="192"/>
      <c r="C13" s="197" t="s">
        <v>737</v>
      </c>
      <c r="D13" s="19" t="s">
        <v>734</v>
      </c>
      <c r="E13" s="5"/>
      <c r="F13" s="5"/>
      <c r="G13" s="5"/>
      <c r="H13" s="5"/>
      <c r="I13" s="5"/>
      <c r="J13" s="5"/>
      <c r="K13" s="5"/>
      <c r="L13" s="5"/>
      <c r="M13" s="5"/>
      <c r="N13" s="5"/>
      <c r="O13" s="5"/>
      <c r="P13" s="3"/>
    </row>
    <row r="14" spans="1:16" ht="14.25" x14ac:dyDescent="0.2">
      <c r="A14" s="193"/>
      <c r="B14" s="192"/>
      <c r="C14" s="197"/>
      <c r="D14" s="19"/>
      <c r="E14" s="5"/>
      <c r="F14" s="5"/>
      <c r="G14" s="5"/>
      <c r="H14" s="5"/>
      <c r="I14" s="5"/>
      <c r="J14" s="5"/>
      <c r="K14" s="5"/>
      <c r="L14" s="5"/>
      <c r="M14" s="5"/>
      <c r="N14" s="5"/>
      <c r="O14" s="5"/>
      <c r="P14" s="3"/>
    </row>
    <row r="15" spans="1:16" ht="15" x14ac:dyDescent="0.25">
      <c r="A15" s="198" t="s">
        <v>13</v>
      </c>
      <c r="B15" s="194" t="s">
        <v>739</v>
      </c>
      <c r="C15" s="197"/>
      <c r="D15" s="5"/>
      <c r="E15" s="5"/>
      <c r="F15" s="5"/>
      <c r="G15" s="5"/>
      <c r="H15" s="5"/>
      <c r="I15" s="5"/>
      <c r="J15" s="5"/>
      <c r="K15" s="5"/>
      <c r="L15" s="5"/>
      <c r="M15" s="5"/>
      <c r="N15" s="5"/>
      <c r="O15" s="5"/>
      <c r="P15" s="3"/>
    </row>
    <row r="16" spans="1:16" ht="15" x14ac:dyDescent="0.25">
      <c r="A16" s="193"/>
      <c r="B16" s="194" t="s">
        <v>746</v>
      </c>
      <c r="C16" s="5"/>
      <c r="D16" s="5"/>
      <c r="E16" s="5"/>
      <c r="F16" s="5"/>
      <c r="G16" s="5"/>
      <c r="H16" s="5"/>
      <c r="I16" s="5"/>
      <c r="J16" s="5"/>
      <c r="K16" s="5"/>
      <c r="L16" s="5"/>
      <c r="M16" s="5"/>
      <c r="N16" s="5"/>
      <c r="O16" s="5"/>
      <c r="P16" s="3"/>
    </row>
    <row r="17" spans="1:16" ht="15" x14ac:dyDescent="0.25">
      <c r="A17" s="1"/>
      <c r="B17" s="194" t="s">
        <v>750</v>
      </c>
      <c r="C17" s="5"/>
      <c r="D17" s="5"/>
      <c r="E17" s="5"/>
      <c r="F17" s="5"/>
      <c r="G17" s="5"/>
      <c r="H17" s="5"/>
      <c r="I17" s="5"/>
      <c r="J17" s="5"/>
      <c r="K17" s="5"/>
      <c r="L17" s="5"/>
      <c r="M17" s="5"/>
      <c r="N17" s="5"/>
      <c r="O17" s="5"/>
      <c r="P17" s="3"/>
    </row>
    <row r="18" spans="1:16" ht="14.25" x14ac:dyDescent="0.2">
      <c r="A18" s="193"/>
      <c r="B18" s="192"/>
      <c r="C18" s="5"/>
      <c r="D18" s="5"/>
      <c r="E18" s="5"/>
      <c r="F18" s="5"/>
      <c r="G18" s="5"/>
      <c r="H18" s="5"/>
      <c r="I18" s="5"/>
      <c r="J18" s="5"/>
      <c r="K18" s="5"/>
      <c r="L18" s="5"/>
      <c r="M18" s="5"/>
      <c r="N18" s="5"/>
      <c r="O18" s="5"/>
      <c r="P18" s="3"/>
    </row>
    <row r="19" spans="1:16" ht="15" x14ac:dyDescent="0.25">
      <c r="A19" s="198" t="s">
        <v>14</v>
      </c>
      <c r="B19" s="194" t="s">
        <v>747</v>
      </c>
      <c r="C19" s="5"/>
      <c r="D19" s="5"/>
      <c r="E19" s="5"/>
      <c r="F19" s="5"/>
      <c r="G19" s="5"/>
      <c r="H19" s="5"/>
      <c r="I19" s="5"/>
      <c r="J19" s="5"/>
      <c r="K19" s="5"/>
      <c r="L19" s="5"/>
      <c r="M19" s="5"/>
      <c r="N19" s="5"/>
      <c r="O19" s="5"/>
      <c r="P19" s="3"/>
    </row>
    <row r="20" spans="1:16" ht="15" x14ac:dyDescent="0.25">
      <c r="A20" s="193"/>
      <c r="B20" s="194" t="s">
        <v>751</v>
      </c>
      <c r="C20" s="5"/>
      <c r="D20" s="5"/>
      <c r="E20" s="5"/>
      <c r="F20" s="5"/>
      <c r="G20" s="5"/>
      <c r="H20" s="5"/>
      <c r="I20" s="5"/>
      <c r="J20" s="5"/>
      <c r="K20" s="5"/>
      <c r="L20" s="5"/>
      <c r="M20" s="5"/>
      <c r="N20" s="5"/>
      <c r="O20" s="5"/>
      <c r="P20" s="3"/>
    </row>
    <row r="21" spans="1:16" ht="15" x14ac:dyDescent="0.25">
      <c r="A21" s="193"/>
      <c r="B21" s="194" t="s">
        <v>752</v>
      </c>
      <c r="C21" s="5"/>
      <c r="D21" s="5"/>
      <c r="E21" s="5"/>
      <c r="F21" s="5"/>
      <c r="G21" s="5"/>
      <c r="H21" s="5"/>
      <c r="I21" s="5"/>
      <c r="J21" s="5"/>
      <c r="K21" s="5"/>
      <c r="L21" s="5"/>
      <c r="M21" s="5"/>
      <c r="N21" s="5"/>
      <c r="O21" s="5"/>
      <c r="P21" s="3"/>
    </row>
    <row r="22" spans="1:16" ht="15" x14ac:dyDescent="0.25">
      <c r="A22" s="193"/>
      <c r="B22" s="194" t="s">
        <v>753</v>
      </c>
      <c r="C22" s="5"/>
      <c r="D22" s="5"/>
      <c r="E22" s="5"/>
      <c r="F22" s="5"/>
      <c r="G22" s="5"/>
      <c r="H22" s="5"/>
      <c r="I22" s="5"/>
      <c r="J22" s="5"/>
      <c r="K22" s="5"/>
      <c r="L22" s="5"/>
      <c r="M22" s="5"/>
      <c r="N22" s="5"/>
      <c r="O22" s="5"/>
      <c r="P22" s="3"/>
    </row>
    <row r="23" spans="1:16" ht="15" thickBot="1" x14ac:dyDescent="0.25">
      <c r="A23" s="199"/>
      <c r="B23" s="200"/>
      <c r="C23" s="6"/>
      <c r="D23" s="6"/>
      <c r="E23" s="6"/>
      <c r="F23" s="6"/>
      <c r="G23" s="6"/>
      <c r="H23" s="6"/>
      <c r="I23" s="6"/>
      <c r="J23" s="6"/>
      <c r="K23" s="6"/>
      <c r="L23" s="6"/>
      <c r="M23" s="6"/>
      <c r="N23" s="6"/>
      <c r="O23" s="6"/>
      <c r="P23" s="4"/>
    </row>
    <row r="24" spans="1:16" ht="14.25" x14ac:dyDescent="0.2">
      <c r="A24" s="169"/>
      <c r="B24" s="169"/>
    </row>
    <row r="25" spans="1:16" ht="15" x14ac:dyDescent="0.25">
      <c r="A25" s="170" t="s">
        <v>736</v>
      </c>
      <c r="B25" s="169"/>
    </row>
    <row r="26" spans="1:16" ht="14.25" x14ac:dyDescent="0.2">
      <c r="A26" s="171" t="s">
        <v>735</v>
      </c>
      <c r="B26" s="169"/>
    </row>
    <row r="27" spans="1:16" ht="14.25" x14ac:dyDescent="0.2">
      <c r="A27" s="169"/>
      <c r="B27" s="169"/>
    </row>
    <row r="28" spans="1:16" ht="14.25" x14ac:dyDescent="0.2">
      <c r="A28" s="169"/>
      <c r="B28" s="169"/>
    </row>
    <row r="29" spans="1:16" ht="14.25" x14ac:dyDescent="0.2">
      <c r="A29" s="169"/>
    </row>
    <row r="30" spans="1:16" ht="14.25" x14ac:dyDescent="0.2">
      <c r="A30" s="169"/>
    </row>
  </sheetData>
  <sheetProtection algorithmName="SHA-512" hashValue="ygRku2GJPp8zn1FEoo/qVpFSYQ7V9JXnpE3skjE8eBm+nmnmvqlb07FKIlUuMTlHraYSJzaV5roMrmjQdojBIQ==" saltValue="IFOfSlzkbvUUCqsTm4mCRA==" spinCount="100000" sheet="1" objects="1" scenarios="1"/>
  <mergeCells count="2">
    <mergeCell ref="A2:P2"/>
    <mergeCell ref="A4:P4"/>
  </mergeCells>
  <phoneticPr fontId="0" type="noConversion"/>
  <pageMargins left="0.75" right="0.75" top="1.75" bottom="0.75" header="0.25" footer="0.5"/>
  <pageSetup scale="75" orientation="landscape" horizontalDpi="1200" verticalDpi="1200" r:id="rId1"/>
  <headerFooter alignWithMargins="0">
    <oddHeader>&amp;L&amp;G&amp;C&amp;"Arial,Bold"&amp;14
Division of Financial and Administrative Services
School Finance
Basic Formula Projection Tool</oddHeader>
    <oddFooter>&amp;L&amp;P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23"/>
  <sheetViews>
    <sheetView workbookViewId="0">
      <selection sqref="A1:A1048576"/>
    </sheetView>
  </sheetViews>
  <sheetFormatPr defaultRowHeight="12.75" x14ac:dyDescent="0.2"/>
  <cols>
    <col min="1" max="1" width="10.5703125" bestFit="1" customWidth="1"/>
    <col min="3" max="3" width="9.5703125" bestFit="1" customWidth="1"/>
    <col min="4" max="8" width="13.85546875" bestFit="1" customWidth="1"/>
    <col min="9" max="9" width="9.5703125" bestFit="1" customWidth="1"/>
    <col min="10" max="10" width="13.85546875" bestFit="1" customWidth="1"/>
    <col min="11" max="11" width="9.5703125" bestFit="1" customWidth="1"/>
    <col min="12" max="12" width="11.140625" bestFit="1" customWidth="1"/>
    <col min="13" max="13" width="10.140625" bestFit="1" customWidth="1"/>
    <col min="14" max="14" width="11.140625" bestFit="1" customWidth="1"/>
    <col min="15" max="15" width="10.140625" bestFit="1" customWidth="1"/>
  </cols>
  <sheetData>
    <row r="1" spans="1:15" x14ac:dyDescent="0.2">
      <c r="A1" t="s">
        <v>803</v>
      </c>
      <c r="B1" t="s">
        <v>804</v>
      </c>
      <c r="C1" t="s">
        <v>805</v>
      </c>
      <c r="D1" t="s">
        <v>806</v>
      </c>
      <c r="E1" t="s">
        <v>807</v>
      </c>
      <c r="F1" t="s">
        <v>808</v>
      </c>
      <c r="G1" t="s">
        <v>1009</v>
      </c>
      <c r="H1" t="s">
        <v>1010</v>
      </c>
      <c r="I1" t="s">
        <v>1011</v>
      </c>
      <c r="J1" t="s">
        <v>1012</v>
      </c>
      <c r="K1" t="s">
        <v>796</v>
      </c>
      <c r="L1" t="s">
        <v>1013</v>
      </c>
      <c r="M1" t="s">
        <v>1014</v>
      </c>
      <c r="N1" t="s">
        <v>1015</v>
      </c>
      <c r="O1" t="s">
        <v>812</v>
      </c>
    </row>
    <row r="2" spans="1:15" x14ac:dyDescent="0.2">
      <c r="A2">
        <v>1090</v>
      </c>
      <c r="B2">
        <v>229.73490000000001</v>
      </c>
      <c r="C2">
        <v>1</v>
      </c>
      <c r="D2" s="49">
        <v>1464559.99</v>
      </c>
      <c r="E2" s="49">
        <v>587592.57999999996</v>
      </c>
      <c r="F2" s="49">
        <v>876967.41</v>
      </c>
      <c r="G2" s="49">
        <v>1233456.3799999999</v>
      </c>
      <c r="H2" s="49">
        <v>1275927.51</v>
      </c>
      <c r="I2" s="49">
        <v>4095.5758999999998</v>
      </c>
      <c r="J2" s="49">
        <v>1275927.51</v>
      </c>
      <c r="K2" t="s">
        <v>794</v>
      </c>
      <c r="L2" s="50">
        <v>1275928</v>
      </c>
      <c r="M2" s="50">
        <v>93290</v>
      </c>
      <c r="N2" s="50">
        <v>1182638</v>
      </c>
      <c r="O2" s="50">
        <v>98554</v>
      </c>
    </row>
    <row r="3" spans="1:15" x14ac:dyDescent="0.2">
      <c r="A3">
        <v>1091</v>
      </c>
      <c r="B3" s="49">
        <v>2521.9739</v>
      </c>
      <c r="C3">
        <v>1</v>
      </c>
      <c r="D3" s="49">
        <v>16077583.609999999</v>
      </c>
      <c r="E3" s="49">
        <v>7320723.1799999997</v>
      </c>
      <c r="F3" s="49">
        <v>8756860.4299999997</v>
      </c>
      <c r="G3" s="49">
        <v>6824537.1100000003</v>
      </c>
      <c r="H3" s="49">
        <v>6858859.8700000001</v>
      </c>
      <c r="I3" s="49">
        <v>2776.1662000000001</v>
      </c>
      <c r="J3" s="49">
        <v>8756860.4299999997</v>
      </c>
      <c r="L3" s="50">
        <v>8756860</v>
      </c>
      <c r="M3" s="50">
        <v>991519</v>
      </c>
      <c r="N3" s="50">
        <v>7765341</v>
      </c>
      <c r="O3" s="50">
        <v>647113</v>
      </c>
    </row>
    <row r="4" spans="1:15" x14ac:dyDescent="0.2">
      <c r="A4">
        <v>1092</v>
      </c>
      <c r="B4">
        <v>151.35079999999999</v>
      </c>
      <c r="C4">
        <v>1</v>
      </c>
      <c r="D4" s="49">
        <v>964861.35</v>
      </c>
      <c r="E4" s="49">
        <v>505704.63</v>
      </c>
      <c r="F4" s="49">
        <v>459156.72</v>
      </c>
      <c r="G4" s="49">
        <v>1085485.3899999999</v>
      </c>
      <c r="H4" s="49">
        <v>1078071.8799999999</v>
      </c>
      <c r="I4" s="49">
        <v>3930.5511999999999</v>
      </c>
      <c r="J4" s="49">
        <v>1085485.3899999999</v>
      </c>
      <c r="K4" t="s">
        <v>794</v>
      </c>
      <c r="L4" s="50">
        <v>1085485</v>
      </c>
      <c r="M4" s="50">
        <v>60453</v>
      </c>
      <c r="N4" s="50">
        <v>1025032</v>
      </c>
      <c r="O4" s="50">
        <v>85419</v>
      </c>
    </row>
    <row r="5" spans="1:15" x14ac:dyDescent="0.2">
      <c r="A5">
        <v>2089</v>
      </c>
      <c r="B5">
        <v>342.29919999999998</v>
      </c>
      <c r="C5">
        <v>1.0409999999999999</v>
      </c>
      <c r="D5" s="49">
        <v>2271625.85</v>
      </c>
      <c r="E5" s="49">
        <v>771609.85</v>
      </c>
      <c r="F5" s="49">
        <v>1500016</v>
      </c>
      <c r="G5" s="49">
        <v>2010570.94</v>
      </c>
      <c r="H5" s="49">
        <v>2156067.9500000002</v>
      </c>
      <c r="I5" s="49">
        <v>5368.0003999999999</v>
      </c>
      <c r="J5" s="49">
        <v>2244466.7400000002</v>
      </c>
      <c r="K5" t="s">
        <v>794</v>
      </c>
      <c r="L5" s="50">
        <v>2244467</v>
      </c>
      <c r="M5" s="50">
        <v>141837</v>
      </c>
      <c r="N5" s="50">
        <v>2102630</v>
      </c>
      <c r="O5" s="50">
        <v>175219</v>
      </c>
    </row>
    <row r="6" spans="1:15" x14ac:dyDescent="0.2">
      <c r="A6">
        <v>2090</v>
      </c>
      <c r="B6">
        <v>241.64599999999999</v>
      </c>
      <c r="C6">
        <v>1.0409999999999999</v>
      </c>
      <c r="D6" s="49">
        <v>1603653.47</v>
      </c>
      <c r="E6" s="49">
        <v>529768.81999999995</v>
      </c>
      <c r="F6" s="49">
        <v>1073884.6499999999</v>
      </c>
      <c r="G6" s="49">
        <v>405948.62</v>
      </c>
      <c r="H6" s="49">
        <v>464502.13</v>
      </c>
      <c r="I6" s="49">
        <v>2711.1992</v>
      </c>
      <c r="J6" s="49">
        <v>1073884.6499999999</v>
      </c>
      <c r="L6" s="50">
        <v>1073885</v>
      </c>
      <c r="M6" s="50">
        <v>102067</v>
      </c>
      <c r="N6" s="50">
        <v>971818</v>
      </c>
      <c r="O6" s="50">
        <v>80985</v>
      </c>
    </row>
    <row r="7" spans="1:15" x14ac:dyDescent="0.2">
      <c r="A7">
        <v>2097</v>
      </c>
      <c r="B7" s="49">
        <v>2276.4198999999999</v>
      </c>
      <c r="C7">
        <v>1.0409999999999999</v>
      </c>
      <c r="D7" s="49">
        <v>15107176.109999999</v>
      </c>
      <c r="E7" s="49">
        <v>5644737.0999999996</v>
      </c>
      <c r="F7" s="49">
        <v>9462439.0099999998</v>
      </c>
      <c r="G7" s="49">
        <v>7181934.8600000003</v>
      </c>
      <c r="H7" s="49">
        <v>7215842.4800000004</v>
      </c>
      <c r="I7" s="49">
        <v>3210.8789000000002</v>
      </c>
      <c r="J7" s="49">
        <v>9462439.0099999998</v>
      </c>
      <c r="L7" s="50">
        <v>9462439</v>
      </c>
      <c r="M7" s="50">
        <v>960840</v>
      </c>
      <c r="N7" s="50">
        <v>8501599</v>
      </c>
      <c r="O7" s="50">
        <v>708468</v>
      </c>
    </row>
    <row r="8" spans="1:15" x14ac:dyDescent="0.2">
      <c r="A8">
        <v>3031</v>
      </c>
      <c r="B8">
        <v>331.89089999999999</v>
      </c>
      <c r="C8">
        <v>1</v>
      </c>
      <c r="D8" s="49">
        <v>2115804.4900000002</v>
      </c>
      <c r="E8" s="49">
        <v>1419956.3</v>
      </c>
      <c r="F8" s="49">
        <v>695848.19</v>
      </c>
      <c r="G8" s="49">
        <v>1884826.28</v>
      </c>
      <c r="H8" s="49">
        <v>1712762.39</v>
      </c>
      <c r="I8" s="49">
        <v>4471.7345999999998</v>
      </c>
      <c r="J8" s="49">
        <v>1884826.28</v>
      </c>
      <c r="K8" t="s">
        <v>794</v>
      </c>
      <c r="L8" s="50">
        <v>1884826</v>
      </c>
      <c r="M8" s="50">
        <v>130279</v>
      </c>
      <c r="N8" s="50">
        <v>1754547</v>
      </c>
      <c r="O8" s="50">
        <v>146212</v>
      </c>
    </row>
    <row r="9" spans="1:15" x14ac:dyDescent="0.2">
      <c r="A9">
        <v>3032</v>
      </c>
      <c r="B9">
        <v>329.45909999999998</v>
      </c>
      <c r="C9">
        <v>1</v>
      </c>
      <c r="D9" s="49">
        <v>2100301.7599999998</v>
      </c>
      <c r="E9" s="49">
        <v>1363010.06</v>
      </c>
      <c r="F9" s="49">
        <v>737291.7</v>
      </c>
      <c r="G9" s="49">
        <v>689020.11</v>
      </c>
      <c r="H9" s="49">
        <v>725280.79</v>
      </c>
      <c r="I9" s="49">
        <v>1943.7828999999999</v>
      </c>
      <c r="J9" s="49">
        <v>737291.7</v>
      </c>
      <c r="L9" s="50">
        <v>737292</v>
      </c>
      <c r="M9" s="50">
        <v>138732</v>
      </c>
      <c r="N9" s="50">
        <v>598560</v>
      </c>
      <c r="O9" s="50">
        <v>49881</v>
      </c>
    </row>
    <row r="10" spans="1:15" x14ac:dyDescent="0.2">
      <c r="A10">
        <v>3033</v>
      </c>
      <c r="B10">
        <v>139.14320000000001</v>
      </c>
      <c r="C10">
        <v>1</v>
      </c>
      <c r="D10" s="49">
        <v>887037.9</v>
      </c>
      <c r="E10" s="49">
        <v>597673.24</v>
      </c>
      <c r="F10" s="49">
        <v>289364.65999999997</v>
      </c>
      <c r="G10" s="49">
        <v>405509.85</v>
      </c>
      <c r="H10" s="49">
        <v>430104.81</v>
      </c>
      <c r="I10" s="49">
        <v>2700.3488000000002</v>
      </c>
      <c r="J10" s="49">
        <v>430104.81</v>
      </c>
      <c r="K10" t="s">
        <v>794</v>
      </c>
      <c r="L10" s="50">
        <v>430105</v>
      </c>
      <c r="M10" s="50">
        <v>56705</v>
      </c>
      <c r="N10" s="50">
        <v>373400</v>
      </c>
      <c r="O10" s="50">
        <v>31117</v>
      </c>
    </row>
    <row r="11" spans="1:15" x14ac:dyDescent="0.2">
      <c r="A11">
        <v>4106</v>
      </c>
      <c r="B11">
        <v>333.42410000000001</v>
      </c>
      <c r="C11">
        <v>1.01</v>
      </c>
      <c r="D11" s="49">
        <v>2146834.42</v>
      </c>
      <c r="E11" s="49">
        <v>1068105.96</v>
      </c>
      <c r="F11" s="49">
        <v>1078728.46</v>
      </c>
      <c r="G11" s="49">
        <v>924950.85</v>
      </c>
      <c r="H11" s="49">
        <v>1081321.49</v>
      </c>
      <c r="I11" s="49">
        <v>2850.5032999999999</v>
      </c>
      <c r="J11" s="49">
        <v>1092134.7</v>
      </c>
      <c r="K11" t="s">
        <v>794</v>
      </c>
      <c r="L11" s="50">
        <v>1092135</v>
      </c>
      <c r="M11" s="50">
        <v>124974</v>
      </c>
      <c r="N11" s="50">
        <v>967161</v>
      </c>
      <c r="O11" s="50">
        <v>80597</v>
      </c>
    </row>
    <row r="12" spans="1:15" x14ac:dyDescent="0.2">
      <c r="A12">
        <v>4109</v>
      </c>
      <c r="B12">
        <v>588.11630000000002</v>
      </c>
      <c r="C12">
        <v>1.01</v>
      </c>
      <c r="D12" s="49">
        <v>3786733.83</v>
      </c>
      <c r="E12" s="49">
        <v>1701103.09</v>
      </c>
      <c r="F12" s="49">
        <v>2085630.74</v>
      </c>
      <c r="G12" s="49">
        <v>1861783.94</v>
      </c>
      <c r="H12" s="49">
        <v>1898854.02</v>
      </c>
      <c r="I12" s="49">
        <v>2979.6181999999999</v>
      </c>
      <c r="J12" s="49">
        <v>2085630.74</v>
      </c>
      <c r="L12" s="50">
        <v>2085631</v>
      </c>
      <c r="M12" s="50">
        <v>239156</v>
      </c>
      <c r="N12" s="50">
        <v>1846475</v>
      </c>
      <c r="O12" s="50">
        <v>153873</v>
      </c>
    </row>
    <row r="13" spans="1:15" x14ac:dyDescent="0.2">
      <c r="A13">
        <v>4110</v>
      </c>
      <c r="B13" s="49">
        <v>2401.0518999999999</v>
      </c>
      <c r="C13">
        <v>1.01</v>
      </c>
      <c r="D13" s="49">
        <v>15459772.92</v>
      </c>
      <c r="E13" s="49">
        <v>6824798.8300000001</v>
      </c>
      <c r="F13" s="49">
        <v>8634974.0899999999</v>
      </c>
      <c r="G13" s="49">
        <v>5890813.3099999996</v>
      </c>
      <c r="H13" s="49">
        <v>6029492.6600000001</v>
      </c>
      <c r="I13" s="49">
        <v>2533.0178999999998</v>
      </c>
      <c r="J13" s="49">
        <v>8634974.0899999999</v>
      </c>
      <c r="L13" s="50">
        <v>8634974</v>
      </c>
      <c r="M13" s="50">
        <v>956877</v>
      </c>
      <c r="N13" s="50">
        <v>7678097</v>
      </c>
      <c r="O13" s="50">
        <v>639842</v>
      </c>
    </row>
    <row r="14" spans="1:15" x14ac:dyDescent="0.2">
      <c r="A14">
        <v>5120</v>
      </c>
      <c r="B14">
        <v>482.4898</v>
      </c>
      <c r="C14">
        <v>1.024</v>
      </c>
      <c r="D14" s="49">
        <v>3149693.41</v>
      </c>
      <c r="E14" s="49">
        <v>706106.77</v>
      </c>
      <c r="F14" s="49">
        <v>2443586.64</v>
      </c>
      <c r="G14" s="49">
        <v>1500645.71</v>
      </c>
      <c r="H14" s="49">
        <v>1841616.44</v>
      </c>
      <c r="I14" s="49">
        <v>3562.5360000000001</v>
      </c>
      <c r="J14" s="49">
        <v>2443586.64</v>
      </c>
      <c r="L14" s="50">
        <v>2443587</v>
      </c>
      <c r="M14" s="50">
        <v>183585</v>
      </c>
      <c r="N14" s="50">
        <v>2260002</v>
      </c>
      <c r="O14" s="50">
        <v>188334</v>
      </c>
    </row>
    <row r="15" spans="1:15" x14ac:dyDescent="0.2">
      <c r="A15">
        <v>5121</v>
      </c>
      <c r="B15">
        <v>815.32029999999997</v>
      </c>
      <c r="C15">
        <v>1.024</v>
      </c>
      <c r="D15" s="49">
        <v>5322410.92</v>
      </c>
      <c r="E15" s="49">
        <v>1250443.17</v>
      </c>
      <c r="F15" s="49">
        <v>4071967.75</v>
      </c>
      <c r="G15" s="49">
        <v>2852506.22</v>
      </c>
      <c r="H15" s="49">
        <v>2907765.92</v>
      </c>
      <c r="I15" s="49">
        <v>3316.34</v>
      </c>
      <c r="J15" s="49">
        <v>4071967.75</v>
      </c>
      <c r="L15" s="50">
        <v>4071968</v>
      </c>
      <c r="M15" s="50">
        <v>309140</v>
      </c>
      <c r="N15" s="50">
        <v>3762828</v>
      </c>
      <c r="O15" s="50">
        <v>313570</v>
      </c>
    </row>
    <row r="16" spans="1:15" x14ac:dyDescent="0.2">
      <c r="A16">
        <v>5122</v>
      </c>
      <c r="B16">
        <v>325.1447</v>
      </c>
      <c r="C16">
        <v>1.024</v>
      </c>
      <c r="D16" s="49">
        <v>2122544.6</v>
      </c>
      <c r="E16" s="49">
        <v>533272.66</v>
      </c>
      <c r="F16" s="49">
        <v>1589271.94</v>
      </c>
      <c r="G16" s="49">
        <v>1228852.7</v>
      </c>
      <c r="H16" s="49">
        <v>1258027.1000000001</v>
      </c>
      <c r="I16" s="49">
        <v>3544.0785999999998</v>
      </c>
      <c r="J16" s="49">
        <v>1589271.94</v>
      </c>
      <c r="L16" s="50">
        <v>1589272</v>
      </c>
      <c r="M16" s="50">
        <v>123704</v>
      </c>
      <c r="N16" s="50">
        <v>1465568</v>
      </c>
      <c r="O16" s="50">
        <v>122131</v>
      </c>
    </row>
    <row r="17" spans="1:15" x14ac:dyDescent="0.2">
      <c r="A17">
        <v>5123</v>
      </c>
      <c r="B17" s="49">
        <v>1862.3417999999999</v>
      </c>
      <c r="C17">
        <v>1.024</v>
      </c>
      <c r="D17" s="49">
        <v>12157367.27</v>
      </c>
      <c r="E17" s="49">
        <v>4846669.01</v>
      </c>
      <c r="F17" s="49">
        <v>7310698.2599999998</v>
      </c>
      <c r="G17" s="49">
        <v>4637737.0999999996</v>
      </c>
      <c r="H17" s="49">
        <v>4804993.34</v>
      </c>
      <c r="I17" s="49">
        <v>2449.8449000000001</v>
      </c>
      <c r="J17" s="49">
        <v>7310698.2599999998</v>
      </c>
      <c r="L17" s="50">
        <v>7310698</v>
      </c>
      <c r="M17" s="50">
        <v>745432</v>
      </c>
      <c r="N17" s="50">
        <v>6565266</v>
      </c>
      <c r="O17" s="50">
        <v>547107</v>
      </c>
    </row>
    <row r="18" spans="1:15" x14ac:dyDescent="0.2">
      <c r="A18">
        <v>5124</v>
      </c>
      <c r="B18">
        <v>739.64469999999994</v>
      </c>
      <c r="C18">
        <v>1.024</v>
      </c>
      <c r="D18" s="49">
        <v>4828400.5999999996</v>
      </c>
      <c r="E18" s="49">
        <v>1065834.52</v>
      </c>
      <c r="F18" s="49">
        <v>3762566.08</v>
      </c>
      <c r="G18" s="49">
        <v>2492218.0699999998</v>
      </c>
      <c r="H18" s="49">
        <v>2747353.14</v>
      </c>
      <c r="I18" s="49">
        <v>3321.9632000000001</v>
      </c>
      <c r="J18" s="49">
        <v>3762566.08</v>
      </c>
      <c r="L18" s="50">
        <v>3762566</v>
      </c>
      <c r="M18" s="50">
        <v>257521</v>
      </c>
      <c r="N18" s="50">
        <v>3505045</v>
      </c>
      <c r="O18" s="50">
        <v>292087</v>
      </c>
    </row>
    <row r="19" spans="1:15" x14ac:dyDescent="0.2">
      <c r="A19">
        <v>5127</v>
      </c>
      <c r="B19">
        <v>188.1816</v>
      </c>
      <c r="C19">
        <v>1.024</v>
      </c>
      <c r="D19" s="49">
        <v>1228449.48</v>
      </c>
      <c r="E19" s="49">
        <v>1546355.48</v>
      </c>
      <c r="F19">
        <v>0</v>
      </c>
      <c r="G19" s="49">
        <v>441784.92</v>
      </c>
      <c r="H19" s="49">
        <v>434997.34</v>
      </c>
      <c r="I19" s="49">
        <v>1547.085</v>
      </c>
      <c r="J19" s="49">
        <v>452387.76</v>
      </c>
      <c r="K19" t="s">
        <v>794</v>
      </c>
      <c r="L19" s="50">
        <v>452388</v>
      </c>
      <c r="M19" s="50">
        <v>73779</v>
      </c>
      <c r="N19" s="50">
        <v>378609</v>
      </c>
      <c r="O19" s="50">
        <v>31550</v>
      </c>
    </row>
    <row r="20" spans="1:15" x14ac:dyDescent="0.2">
      <c r="A20">
        <v>5128</v>
      </c>
      <c r="B20" s="49">
        <v>2866.3121999999998</v>
      </c>
      <c r="C20">
        <v>1.024</v>
      </c>
      <c r="D20" s="49">
        <v>18711286.039999999</v>
      </c>
      <c r="E20" s="49">
        <v>5090355.76</v>
      </c>
      <c r="F20" s="49">
        <v>13620930.279999999</v>
      </c>
      <c r="G20" s="49">
        <v>5416087.0800000001</v>
      </c>
      <c r="H20" s="49">
        <v>6091840.3799999999</v>
      </c>
      <c r="I20" s="49">
        <v>2763.8896</v>
      </c>
      <c r="J20" s="49">
        <v>13620930.279999999</v>
      </c>
      <c r="L20" s="50">
        <v>13620930</v>
      </c>
      <c r="M20" s="50">
        <v>973343</v>
      </c>
      <c r="N20" s="50">
        <v>12647587</v>
      </c>
      <c r="O20" s="50">
        <v>1053967</v>
      </c>
    </row>
    <row r="21" spans="1:15" x14ac:dyDescent="0.2">
      <c r="A21">
        <v>6101</v>
      </c>
      <c r="B21">
        <v>363.77269999999999</v>
      </c>
      <c r="C21">
        <v>1</v>
      </c>
      <c r="D21" s="49">
        <v>2319050.96</v>
      </c>
      <c r="E21" s="49">
        <v>1153571.07</v>
      </c>
      <c r="F21" s="49">
        <v>1165479.8899999999</v>
      </c>
      <c r="G21" s="49">
        <v>1407499.72</v>
      </c>
      <c r="H21" s="49">
        <v>1603396.93</v>
      </c>
      <c r="I21" s="49">
        <v>2891.0444000000002</v>
      </c>
      <c r="J21" s="49">
        <v>1603396.93</v>
      </c>
      <c r="K21" t="s">
        <v>794</v>
      </c>
      <c r="L21" s="50">
        <v>1603397</v>
      </c>
      <c r="M21" s="50">
        <v>147204</v>
      </c>
      <c r="N21" s="50">
        <v>1456193</v>
      </c>
      <c r="O21" s="50">
        <v>121350</v>
      </c>
    </row>
    <row r="22" spans="1:15" x14ac:dyDescent="0.2">
      <c r="A22">
        <v>6103</v>
      </c>
      <c r="B22">
        <v>212.59819999999999</v>
      </c>
      <c r="C22">
        <v>1</v>
      </c>
      <c r="D22" s="49">
        <v>1355313.53</v>
      </c>
      <c r="E22" s="49">
        <v>680353.13</v>
      </c>
      <c r="F22" s="49">
        <v>674960.4</v>
      </c>
      <c r="G22" s="49">
        <v>883104.39</v>
      </c>
      <c r="H22" s="49">
        <v>914470.11</v>
      </c>
      <c r="I22" s="49">
        <v>3264.6297</v>
      </c>
      <c r="J22" s="49">
        <v>914470.11</v>
      </c>
      <c r="K22" t="s">
        <v>794</v>
      </c>
      <c r="L22" s="50">
        <v>914470</v>
      </c>
      <c r="M22" s="50">
        <v>79988</v>
      </c>
      <c r="N22" s="50">
        <v>834482</v>
      </c>
      <c r="O22" s="50">
        <v>69540</v>
      </c>
    </row>
    <row r="23" spans="1:15" x14ac:dyDescent="0.2">
      <c r="A23">
        <v>6104</v>
      </c>
      <c r="B23" s="49">
        <v>1329.4983</v>
      </c>
      <c r="C23">
        <v>1</v>
      </c>
      <c r="D23" s="49">
        <v>8475551.6600000001</v>
      </c>
      <c r="E23" s="49">
        <v>3821748.85</v>
      </c>
      <c r="F23" s="49">
        <v>4653802.8099999996</v>
      </c>
      <c r="G23" s="49">
        <v>3215086.54</v>
      </c>
      <c r="H23" s="49">
        <v>3390966.05</v>
      </c>
      <c r="I23" s="49">
        <v>2496.9105</v>
      </c>
      <c r="J23" s="49">
        <v>4653802.8099999996</v>
      </c>
      <c r="L23" s="50">
        <v>4653803</v>
      </c>
      <c r="M23" s="50">
        <v>502997</v>
      </c>
      <c r="N23" s="50">
        <v>4150806</v>
      </c>
      <c r="O23" s="50">
        <v>345901</v>
      </c>
    </row>
    <row r="24" spans="1:15" x14ac:dyDescent="0.2">
      <c r="A24">
        <v>7121</v>
      </c>
      <c r="B24">
        <v>172.77869999999999</v>
      </c>
      <c r="C24">
        <v>1.08</v>
      </c>
      <c r="D24" s="49">
        <v>1189581.3500000001</v>
      </c>
      <c r="E24" s="49">
        <v>532384.76</v>
      </c>
      <c r="F24" s="49">
        <v>657196.59</v>
      </c>
      <c r="G24" s="49">
        <v>821650.26</v>
      </c>
      <c r="H24" s="49">
        <v>964412.8</v>
      </c>
      <c r="I24" s="49">
        <v>4019.9562000000001</v>
      </c>
      <c r="J24" s="49">
        <v>1041565.82</v>
      </c>
      <c r="K24" t="s">
        <v>794</v>
      </c>
      <c r="L24" s="50">
        <v>1041566</v>
      </c>
      <c r="M24" s="50">
        <v>71757</v>
      </c>
      <c r="N24" s="50">
        <v>969809</v>
      </c>
      <c r="O24" s="50">
        <v>80818</v>
      </c>
    </row>
    <row r="25" spans="1:15" x14ac:dyDescent="0.2">
      <c r="A25">
        <v>7122</v>
      </c>
      <c r="B25">
        <v>118.5518</v>
      </c>
      <c r="C25">
        <v>1.08</v>
      </c>
      <c r="D25" s="49">
        <v>816229.14</v>
      </c>
      <c r="E25" s="49">
        <v>374600.12</v>
      </c>
      <c r="F25" s="49">
        <v>441629.02</v>
      </c>
      <c r="G25" s="49">
        <v>671847.51</v>
      </c>
      <c r="H25" s="49">
        <v>683973.14</v>
      </c>
      <c r="I25" s="49">
        <v>5270.4612999999999</v>
      </c>
      <c r="J25" s="49">
        <v>738690.99</v>
      </c>
      <c r="K25" t="s">
        <v>794</v>
      </c>
      <c r="L25" s="50">
        <v>738691</v>
      </c>
      <c r="M25" s="50">
        <v>46943</v>
      </c>
      <c r="N25" s="50">
        <v>691748</v>
      </c>
      <c r="O25" s="50">
        <v>57646</v>
      </c>
    </row>
    <row r="26" spans="1:15" x14ac:dyDescent="0.2">
      <c r="A26">
        <v>7123</v>
      </c>
      <c r="B26">
        <v>681.15160000000003</v>
      </c>
      <c r="C26">
        <v>1.08</v>
      </c>
      <c r="D26" s="49">
        <v>4689728.7699999996</v>
      </c>
      <c r="E26" s="49">
        <v>1419433.66</v>
      </c>
      <c r="F26" s="49">
        <v>3270295.11</v>
      </c>
      <c r="G26" s="49">
        <v>2204754.67</v>
      </c>
      <c r="H26" s="49">
        <v>2514588.14</v>
      </c>
      <c r="I26" s="49">
        <v>3879.7556</v>
      </c>
      <c r="J26" s="49">
        <v>3270295.11</v>
      </c>
      <c r="L26" s="50">
        <v>3270295</v>
      </c>
      <c r="M26" s="50">
        <v>289989</v>
      </c>
      <c r="N26" s="50">
        <v>2980306</v>
      </c>
      <c r="O26" s="50">
        <v>248360</v>
      </c>
    </row>
    <row r="27" spans="1:15" x14ac:dyDescent="0.2">
      <c r="A27">
        <v>7124</v>
      </c>
      <c r="B27">
        <v>348.14429999999999</v>
      </c>
      <c r="C27">
        <v>1.08</v>
      </c>
      <c r="D27" s="49">
        <v>2396973.5099999998</v>
      </c>
      <c r="E27" s="49">
        <v>960532.2</v>
      </c>
      <c r="F27" s="49">
        <v>1436441.31</v>
      </c>
      <c r="G27" s="49">
        <v>1331162.2</v>
      </c>
      <c r="H27" s="49">
        <v>1345468.04</v>
      </c>
      <c r="I27" s="49">
        <v>3136.4618</v>
      </c>
      <c r="J27" s="49">
        <v>1453105.48</v>
      </c>
      <c r="K27" t="s">
        <v>794</v>
      </c>
      <c r="L27" s="50">
        <v>1453105</v>
      </c>
      <c r="M27" s="50">
        <v>141524</v>
      </c>
      <c r="N27" s="50">
        <v>1311581</v>
      </c>
      <c r="O27" s="50">
        <v>109299</v>
      </c>
    </row>
    <row r="28" spans="1:15" x14ac:dyDescent="0.2">
      <c r="A28">
        <v>7125</v>
      </c>
      <c r="B28">
        <v>134.26920000000001</v>
      </c>
      <c r="C28">
        <v>1.08</v>
      </c>
      <c r="D28" s="49">
        <v>924443.44</v>
      </c>
      <c r="E28" s="49">
        <v>314517.32</v>
      </c>
      <c r="F28" s="49">
        <v>609926.12</v>
      </c>
      <c r="G28" s="49">
        <v>608172.15</v>
      </c>
      <c r="H28" s="49">
        <v>660430.47</v>
      </c>
      <c r="I28" s="49">
        <v>4578.9413999999997</v>
      </c>
      <c r="J28" s="49">
        <v>713264.91</v>
      </c>
      <c r="K28" t="s">
        <v>794</v>
      </c>
      <c r="L28" s="50">
        <v>713265</v>
      </c>
      <c r="M28" s="50">
        <v>54699</v>
      </c>
      <c r="N28" s="50">
        <v>658566</v>
      </c>
      <c r="O28" s="50">
        <v>54880</v>
      </c>
    </row>
    <row r="29" spans="1:15" x14ac:dyDescent="0.2">
      <c r="A29">
        <v>7126</v>
      </c>
      <c r="B29">
        <v>60.851900000000001</v>
      </c>
      <c r="C29">
        <v>1.08</v>
      </c>
      <c r="D29" s="49">
        <v>418965.33</v>
      </c>
      <c r="E29" s="49">
        <v>240250.91</v>
      </c>
      <c r="F29" s="49">
        <v>178714.42</v>
      </c>
      <c r="G29" s="49">
        <v>124631.62</v>
      </c>
      <c r="H29" s="49">
        <v>159257.54</v>
      </c>
      <c r="I29" s="49">
        <v>2260.2932000000001</v>
      </c>
      <c r="J29" s="49">
        <v>178714.42</v>
      </c>
      <c r="L29" s="50">
        <v>178714</v>
      </c>
      <c r="M29" s="50">
        <v>25822</v>
      </c>
      <c r="N29" s="50">
        <v>152892</v>
      </c>
      <c r="O29" s="50">
        <v>12741</v>
      </c>
    </row>
    <row r="30" spans="1:15" x14ac:dyDescent="0.2">
      <c r="A30">
        <v>7129</v>
      </c>
      <c r="B30">
        <v>944.42840000000001</v>
      </c>
      <c r="C30">
        <v>1.08</v>
      </c>
      <c r="D30" s="49">
        <v>6502389.5300000003</v>
      </c>
      <c r="E30" s="49">
        <v>2808499.25</v>
      </c>
      <c r="F30" s="49">
        <v>3693890.28</v>
      </c>
      <c r="G30" s="49">
        <v>3123726.35</v>
      </c>
      <c r="H30" s="49">
        <v>3201892.11</v>
      </c>
      <c r="I30" s="49">
        <v>3212.8211000000001</v>
      </c>
      <c r="J30" s="49">
        <v>3693890.28</v>
      </c>
      <c r="L30" s="50">
        <v>3693890</v>
      </c>
      <c r="M30" s="50">
        <v>374901</v>
      </c>
      <c r="N30" s="50">
        <v>3318989</v>
      </c>
      <c r="O30" s="50">
        <v>276583</v>
      </c>
    </row>
    <row r="31" spans="1:15" x14ac:dyDescent="0.2">
      <c r="A31">
        <v>8106</v>
      </c>
      <c r="B31">
        <v>575.52120000000002</v>
      </c>
      <c r="C31">
        <v>1</v>
      </c>
      <c r="D31" s="49">
        <v>3668947.65</v>
      </c>
      <c r="E31" s="49">
        <v>1383553.29</v>
      </c>
      <c r="F31" s="49">
        <v>2285394.36</v>
      </c>
      <c r="G31" s="49">
        <v>1586897.75</v>
      </c>
      <c r="H31" s="49">
        <v>1682342.21</v>
      </c>
      <c r="I31" s="49">
        <v>2890.3651</v>
      </c>
      <c r="J31" s="49">
        <v>2285394.36</v>
      </c>
      <c r="L31" s="50">
        <v>2285394</v>
      </c>
      <c r="M31" s="50">
        <v>198628</v>
      </c>
      <c r="N31" s="50">
        <v>2086766</v>
      </c>
      <c r="O31" s="50">
        <v>173897</v>
      </c>
    </row>
    <row r="32" spans="1:15" x14ac:dyDescent="0.2">
      <c r="A32">
        <v>8107</v>
      </c>
      <c r="B32" s="49">
        <v>1305.1934000000001</v>
      </c>
      <c r="C32">
        <v>1</v>
      </c>
      <c r="D32" s="49">
        <v>8320607.9299999997</v>
      </c>
      <c r="E32" s="49">
        <v>4310241.8</v>
      </c>
      <c r="F32" s="49">
        <v>4010366.13</v>
      </c>
      <c r="G32" s="49">
        <v>2971772.29</v>
      </c>
      <c r="H32" s="49">
        <v>3265577.99</v>
      </c>
      <c r="I32" s="49">
        <v>2184.0735</v>
      </c>
      <c r="J32" s="49">
        <v>4010366.13</v>
      </c>
      <c r="L32" s="50">
        <v>4010366</v>
      </c>
      <c r="M32" s="50">
        <v>483775</v>
      </c>
      <c r="N32" s="50">
        <v>3526591</v>
      </c>
      <c r="O32" s="50">
        <v>293883</v>
      </c>
    </row>
    <row r="33" spans="1:15" x14ac:dyDescent="0.2">
      <c r="A33">
        <v>8111</v>
      </c>
      <c r="B33">
        <v>708.76840000000004</v>
      </c>
      <c r="C33">
        <v>1</v>
      </c>
      <c r="D33" s="49">
        <v>4518398.55</v>
      </c>
      <c r="E33" s="49">
        <v>1762624.16</v>
      </c>
      <c r="F33" s="49">
        <v>2755774.39</v>
      </c>
      <c r="G33" s="49">
        <v>2051812.89</v>
      </c>
      <c r="H33" s="49">
        <v>2128459.83</v>
      </c>
      <c r="I33" s="49">
        <v>2876.0219000000002</v>
      </c>
      <c r="J33" s="49">
        <v>2755774.39</v>
      </c>
      <c r="L33" s="50">
        <v>2755774</v>
      </c>
      <c r="M33" s="50">
        <v>283408</v>
      </c>
      <c r="N33" s="50">
        <v>2472366</v>
      </c>
      <c r="O33" s="50">
        <v>206031</v>
      </c>
    </row>
    <row r="34" spans="1:15" x14ac:dyDescent="0.2">
      <c r="A34">
        <v>9077</v>
      </c>
      <c r="B34">
        <v>509.9255</v>
      </c>
      <c r="C34">
        <v>1.024</v>
      </c>
      <c r="D34" s="49">
        <v>3328793.66</v>
      </c>
      <c r="E34" s="49">
        <v>1193177.5</v>
      </c>
      <c r="F34" s="49">
        <v>2135616.16</v>
      </c>
      <c r="G34" s="49">
        <v>1739844.72</v>
      </c>
      <c r="H34" s="49">
        <v>1656078.8</v>
      </c>
      <c r="I34" s="49">
        <v>2958.6941999999999</v>
      </c>
      <c r="J34" s="49">
        <v>2135616.16</v>
      </c>
      <c r="L34" s="50">
        <v>2135616</v>
      </c>
      <c r="M34" s="50">
        <v>210886</v>
      </c>
      <c r="N34" s="50">
        <v>1924730</v>
      </c>
      <c r="O34" s="50">
        <v>160394</v>
      </c>
    </row>
    <row r="35" spans="1:15" x14ac:dyDescent="0.2">
      <c r="A35">
        <v>9078</v>
      </c>
      <c r="B35">
        <v>192.38050000000001</v>
      </c>
      <c r="C35">
        <v>1.024</v>
      </c>
      <c r="D35" s="49">
        <v>1255859.8999999999</v>
      </c>
      <c r="E35" s="49">
        <v>334945.87</v>
      </c>
      <c r="F35" s="49">
        <v>920914.03</v>
      </c>
      <c r="G35" s="49">
        <v>700572.8</v>
      </c>
      <c r="H35" s="49">
        <v>744064.62</v>
      </c>
      <c r="I35" s="49">
        <v>3764.2422999999999</v>
      </c>
      <c r="J35" s="49">
        <v>920914.03</v>
      </c>
      <c r="L35" s="50">
        <v>920914</v>
      </c>
      <c r="M35" s="50">
        <v>79923</v>
      </c>
      <c r="N35" s="50">
        <v>840991</v>
      </c>
      <c r="O35" s="50">
        <v>70082</v>
      </c>
    </row>
    <row r="36" spans="1:15" x14ac:dyDescent="0.2">
      <c r="A36">
        <v>9079</v>
      </c>
      <c r="B36">
        <v>243.73490000000001</v>
      </c>
      <c r="C36">
        <v>1.024</v>
      </c>
      <c r="D36" s="49">
        <v>1591101.43</v>
      </c>
      <c r="E36" s="49">
        <v>489505</v>
      </c>
      <c r="F36" s="49">
        <v>1101596.43</v>
      </c>
      <c r="G36" s="49">
        <v>893395.62</v>
      </c>
      <c r="H36" s="49">
        <v>865511.37</v>
      </c>
      <c r="I36" s="49">
        <v>3599.3204000000001</v>
      </c>
      <c r="J36" s="49">
        <v>1101596.43</v>
      </c>
      <c r="L36" s="50">
        <v>1101596</v>
      </c>
      <c r="M36" s="50">
        <v>92345</v>
      </c>
      <c r="N36" s="50">
        <v>1009251</v>
      </c>
      <c r="O36" s="50">
        <v>84104</v>
      </c>
    </row>
    <row r="37" spans="1:15" x14ac:dyDescent="0.2">
      <c r="A37">
        <v>9080</v>
      </c>
      <c r="B37">
        <v>906.10490000000004</v>
      </c>
      <c r="C37">
        <v>1.024</v>
      </c>
      <c r="D37" s="49">
        <v>5915052.79</v>
      </c>
      <c r="E37" s="49">
        <v>1925377.18</v>
      </c>
      <c r="F37" s="49">
        <v>3989675.61</v>
      </c>
      <c r="G37" s="49">
        <v>2627920.19</v>
      </c>
      <c r="H37" s="49">
        <v>2747180.78</v>
      </c>
      <c r="I37" s="49">
        <v>2892.3472000000002</v>
      </c>
      <c r="J37" s="49">
        <v>3989675.61</v>
      </c>
      <c r="L37" s="50">
        <v>3989676</v>
      </c>
      <c r="M37" s="50">
        <v>349929</v>
      </c>
      <c r="N37" s="50">
        <v>3639747</v>
      </c>
      <c r="O37" s="50">
        <v>303312</v>
      </c>
    </row>
    <row r="38" spans="1:15" x14ac:dyDescent="0.2">
      <c r="A38">
        <v>10087</v>
      </c>
      <c r="B38" s="49">
        <v>1877.4112</v>
      </c>
      <c r="C38">
        <v>1.038</v>
      </c>
      <c r="D38" s="49">
        <v>12423299.26</v>
      </c>
      <c r="E38" s="49">
        <v>2987822.02</v>
      </c>
      <c r="F38" s="49">
        <v>9435477.2400000002</v>
      </c>
      <c r="G38" s="49">
        <v>4106860.2</v>
      </c>
      <c r="H38" s="49">
        <v>4446701.1900000004</v>
      </c>
      <c r="I38" s="49">
        <v>3464.6547999999998</v>
      </c>
      <c r="J38" s="49">
        <v>9435477.2400000002</v>
      </c>
      <c r="L38" s="50">
        <v>9435477</v>
      </c>
      <c r="M38" s="50">
        <v>785263</v>
      </c>
      <c r="N38" s="50">
        <v>8650214</v>
      </c>
      <c r="O38" s="50">
        <v>720852</v>
      </c>
    </row>
    <row r="39" spans="1:15" x14ac:dyDescent="0.2">
      <c r="A39">
        <v>10089</v>
      </c>
      <c r="B39" s="49">
        <v>1432.7344000000001</v>
      </c>
      <c r="C39">
        <v>1.038</v>
      </c>
      <c r="D39" s="49">
        <v>9480761.7100000009</v>
      </c>
      <c r="E39" s="49">
        <v>2211025.7799999998</v>
      </c>
      <c r="F39" s="49">
        <v>7269735.9299999997</v>
      </c>
      <c r="G39" s="49">
        <v>4493753.99</v>
      </c>
      <c r="H39" s="49">
        <v>4970558.47</v>
      </c>
      <c r="I39" s="49">
        <v>4375.4745000000003</v>
      </c>
      <c r="J39" s="49">
        <v>7269735.9299999997</v>
      </c>
      <c r="L39" s="50">
        <v>7269736</v>
      </c>
      <c r="M39" s="50">
        <v>600144</v>
      </c>
      <c r="N39" s="50">
        <v>6669592</v>
      </c>
      <c r="O39" s="50">
        <v>555800</v>
      </c>
    </row>
    <row r="40" spans="1:15" x14ac:dyDescent="0.2">
      <c r="A40">
        <v>10090</v>
      </c>
      <c r="B40">
        <v>385.5951</v>
      </c>
      <c r="C40">
        <v>1.038</v>
      </c>
      <c r="D40" s="49">
        <v>2551579.1800000002</v>
      </c>
      <c r="E40" s="49">
        <v>1120537.32</v>
      </c>
      <c r="F40" s="49">
        <v>1431041.86</v>
      </c>
      <c r="G40" s="49">
        <v>1834630.76</v>
      </c>
      <c r="H40" s="49">
        <v>1870350.21</v>
      </c>
      <c r="I40" s="49">
        <v>4127.9603999999999</v>
      </c>
      <c r="J40" s="49">
        <v>1591721.3</v>
      </c>
      <c r="K40" t="s">
        <v>794</v>
      </c>
      <c r="L40" s="50">
        <v>1591721</v>
      </c>
      <c r="M40" s="50">
        <v>162775</v>
      </c>
      <c r="N40" s="50">
        <v>1428946</v>
      </c>
      <c r="O40" s="50">
        <v>119079</v>
      </c>
    </row>
    <row r="41" spans="1:15" x14ac:dyDescent="0.2">
      <c r="A41">
        <v>10091</v>
      </c>
      <c r="B41" s="49">
        <v>1314.9308000000001</v>
      </c>
      <c r="C41">
        <v>1.038</v>
      </c>
      <c r="D41" s="49">
        <v>8701225.8399999999</v>
      </c>
      <c r="E41" s="49">
        <v>3070102.77</v>
      </c>
      <c r="F41" s="49">
        <v>5631123.0700000003</v>
      </c>
      <c r="G41" s="49">
        <v>3780907.45</v>
      </c>
      <c r="H41" s="49">
        <v>3952641.92</v>
      </c>
      <c r="I41" s="49">
        <v>3145.5457999999999</v>
      </c>
      <c r="J41" s="49">
        <v>5631123.0700000003</v>
      </c>
      <c r="L41" s="50">
        <v>5631123</v>
      </c>
      <c r="M41" s="50">
        <v>568316</v>
      </c>
      <c r="N41" s="50">
        <v>5062807</v>
      </c>
      <c r="O41" s="50">
        <v>421901</v>
      </c>
    </row>
    <row r="42" spans="1:15" x14ac:dyDescent="0.2">
      <c r="A42">
        <v>10092</v>
      </c>
      <c r="B42">
        <v>555.36009999999999</v>
      </c>
      <c r="C42">
        <v>1.038</v>
      </c>
      <c r="D42" s="49">
        <v>3674956.62</v>
      </c>
      <c r="E42" s="49">
        <v>1137417.76</v>
      </c>
      <c r="F42" s="49">
        <v>2537538.86</v>
      </c>
      <c r="G42" s="49">
        <v>1778988.17</v>
      </c>
      <c r="H42" s="49">
        <v>1975189.71</v>
      </c>
      <c r="I42" s="49">
        <v>3506.7186999999999</v>
      </c>
      <c r="J42" s="49">
        <v>2537538.86</v>
      </c>
      <c r="L42" s="50">
        <v>2537539</v>
      </c>
      <c r="M42" s="50">
        <v>236217</v>
      </c>
      <c r="N42" s="50">
        <v>2301322</v>
      </c>
      <c r="O42" s="50">
        <v>191778</v>
      </c>
    </row>
    <row r="43" spans="1:15" x14ac:dyDescent="0.2">
      <c r="A43">
        <v>10093</v>
      </c>
      <c r="B43" s="49">
        <v>18431.210899999998</v>
      </c>
      <c r="C43">
        <v>1.038</v>
      </c>
      <c r="D43" s="49">
        <v>121963930.33</v>
      </c>
      <c r="E43" s="49">
        <v>56292085.579999998</v>
      </c>
      <c r="F43" s="49">
        <v>65671844.75</v>
      </c>
      <c r="G43" s="49">
        <v>41857941.950000003</v>
      </c>
      <c r="H43" s="49">
        <v>44300276.700000003</v>
      </c>
      <c r="I43" s="49">
        <v>2803.8029000000001</v>
      </c>
      <c r="J43" s="49">
        <v>65671844.75</v>
      </c>
      <c r="L43" s="50">
        <v>65671845</v>
      </c>
      <c r="M43" s="50">
        <v>7481869</v>
      </c>
      <c r="N43" s="50">
        <v>58189976</v>
      </c>
      <c r="O43" s="50">
        <v>4849173</v>
      </c>
    </row>
    <row r="44" spans="1:15" x14ac:dyDescent="0.2">
      <c r="A44">
        <v>11076</v>
      </c>
      <c r="B44">
        <v>710.79840000000002</v>
      </c>
      <c r="C44">
        <v>1.08</v>
      </c>
      <c r="D44" s="49">
        <v>4893846.9800000004</v>
      </c>
      <c r="E44" s="49">
        <v>1739756.35</v>
      </c>
      <c r="F44" s="49">
        <v>3154090.63</v>
      </c>
      <c r="G44" s="49">
        <v>2647571.2200000002</v>
      </c>
      <c r="H44" s="49">
        <v>2946284.03</v>
      </c>
      <c r="I44" s="49">
        <v>4484.6742999999997</v>
      </c>
      <c r="J44" s="49">
        <v>3187699.32</v>
      </c>
      <c r="K44" t="s">
        <v>794</v>
      </c>
      <c r="L44" s="50">
        <v>3187699</v>
      </c>
      <c r="M44" s="50">
        <v>295536</v>
      </c>
      <c r="N44" s="50">
        <v>2892163</v>
      </c>
      <c r="O44" s="50">
        <v>241014</v>
      </c>
    </row>
    <row r="45" spans="1:15" x14ac:dyDescent="0.2">
      <c r="A45">
        <v>11078</v>
      </c>
      <c r="B45">
        <v>764.02269999999999</v>
      </c>
      <c r="C45">
        <v>1.0409999999999999</v>
      </c>
      <c r="D45" s="49">
        <v>5070341.1500000004</v>
      </c>
      <c r="E45" s="49">
        <v>1855161.56</v>
      </c>
      <c r="F45" s="49">
        <v>3215179.59</v>
      </c>
      <c r="G45" s="49">
        <v>2006857.35</v>
      </c>
      <c r="H45" s="49">
        <v>2137508.5099999998</v>
      </c>
      <c r="I45" s="49">
        <v>3242.8760000000002</v>
      </c>
      <c r="J45" s="49">
        <v>3215179.59</v>
      </c>
      <c r="L45" s="50">
        <v>3215180</v>
      </c>
      <c r="M45" s="50">
        <v>325168</v>
      </c>
      <c r="N45" s="50">
        <v>2890012</v>
      </c>
      <c r="O45" s="50">
        <v>240835</v>
      </c>
    </row>
    <row r="46" spans="1:15" x14ac:dyDescent="0.2">
      <c r="A46">
        <v>11079</v>
      </c>
      <c r="B46">
        <v>286.49970000000002</v>
      </c>
      <c r="C46">
        <v>1.0409999999999999</v>
      </c>
      <c r="D46" s="49">
        <v>1901319.45</v>
      </c>
      <c r="E46" s="49">
        <v>688331.32</v>
      </c>
      <c r="F46" s="49">
        <v>1212988.1299999999</v>
      </c>
      <c r="G46" s="49">
        <v>1889939.95</v>
      </c>
      <c r="H46" s="49">
        <v>1921413.7</v>
      </c>
      <c r="I46" s="49">
        <v>5573.4274999999998</v>
      </c>
      <c r="J46" s="49">
        <v>2000191.66</v>
      </c>
      <c r="K46" t="s">
        <v>794</v>
      </c>
      <c r="L46" s="50">
        <v>2000192</v>
      </c>
      <c r="M46" s="50">
        <v>116703</v>
      </c>
      <c r="N46" s="50">
        <v>1883489</v>
      </c>
      <c r="O46" s="50">
        <v>156958</v>
      </c>
    </row>
    <row r="47" spans="1:15" x14ac:dyDescent="0.2">
      <c r="A47">
        <v>11082</v>
      </c>
      <c r="B47" s="49">
        <v>11636.461499999999</v>
      </c>
      <c r="C47">
        <v>1.0409999999999999</v>
      </c>
      <c r="D47" s="49">
        <v>77223922.189999998</v>
      </c>
      <c r="E47" s="49">
        <v>33718676.259999998</v>
      </c>
      <c r="F47" s="49">
        <v>43505245.93</v>
      </c>
      <c r="G47" s="49">
        <v>34013263.100000001</v>
      </c>
      <c r="H47" s="49">
        <v>36641143.200000003</v>
      </c>
      <c r="I47" s="49">
        <v>3197.3872000000001</v>
      </c>
      <c r="J47" s="49">
        <v>43505245.93</v>
      </c>
      <c r="L47" s="50">
        <v>43505246</v>
      </c>
      <c r="M47" s="50">
        <v>4466380</v>
      </c>
      <c r="N47" s="50">
        <v>39038866</v>
      </c>
      <c r="O47" s="50">
        <v>3253244</v>
      </c>
    </row>
    <row r="48" spans="1:15" x14ac:dyDescent="0.2">
      <c r="A48">
        <v>12108</v>
      </c>
      <c r="B48">
        <v>634.26750000000004</v>
      </c>
      <c r="C48">
        <v>1.004</v>
      </c>
      <c r="D48" s="49">
        <v>4059629.13</v>
      </c>
      <c r="E48" s="49">
        <v>1188947.21</v>
      </c>
      <c r="F48" s="49">
        <v>2870681.92</v>
      </c>
      <c r="G48" s="49">
        <v>2323389.17</v>
      </c>
      <c r="H48" s="49">
        <v>2437601.9500000002</v>
      </c>
      <c r="I48" s="49">
        <v>3330.2336</v>
      </c>
      <c r="J48" s="49">
        <v>2870681.92</v>
      </c>
      <c r="L48" s="50">
        <v>2870682</v>
      </c>
      <c r="M48" s="50">
        <v>243272</v>
      </c>
      <c r="N48" s="50">
        <v>2627410</v>
      </c>
      <c r="O48" s="50">
        <v>218951</v>
      </c>
    </row>
    <row r="49" spans="1:15" x14ac:dyDescent="0.2">
      <c r="A49">
        <v>12109</v>
      </c>
      <c r="B49" s="49">
        <v>5423.6734999999999</v>
      </c>
      <c r="C49">
        <v>1.004</v>
      </c>
      <c r="D49" s="49">
        <v>34714222.240000002</v>
      </c>
      <c r="E49" s="49">
        <v>12966429.289999999</v>
      </c>
      <c r="F49" s="49">
        <v>21747792.949999999</v>
      </c>
      <c r="G49" s="49">
        <v>11380293.59</v>
      </c>
      <c r="H49" s="49">
        <v>11840362.15</v>
      </c>
      <c r="I49" s="49">
        <v>2396.6035000000002</v>
      </c>
      <c r="J49" s="49">
        <v>21747792.949999999</v>
      </c>
      <c r="L49" s="50">
        <v>21747793</v>
      </c>
      <c r="M49" s="50">
        <v>2043285</v>
      </c>
      <c r="N49" s="50">
        <v>19704508</v>
      </c>
      <c r="O49" s="50">
        <v>1642045</v>
      </c>
    </row>
    <row r="50" spans="1:15" x14ac:dyDescent="0.2">
      <c r="A50">
        <v>12110</v>
      </c>
      <c r="B50">
        <v>963.24090000000001</v>
      </c>
      <c r="C50">
        <v>1.004</v>
      </c>
      <c r="D50" s="49">
        <v>6165223.3799999999</v>
      </c>
      <c r="E50" s="49">
        <v>2081914.72</v>
      </c>
      <c r="F50" s="49">
        <v>4083308.66</v>
      </c>
      <c r="G50" s="49">
        <v>3195492.56</v>
      </c>
      <c r="H50" s="49">
        <v>3469402.78</v>
      </c>
      <c r="I50" s="49">
        <v>3225.3915999999999</v>
      </c>
      <c r="J50" s="49">
        <v>4083308.66</v>
      </c>
      <c r="L50" s="50">
        <v>4083309</v>
      </c>
      <c r="M50" s="50">
        <v>369155</v>
      </c>
      <c r="N50" s="50">
        <v>3714154</v>
      </c>
      <c r="O50" s="50">
        <v>309513</v>
      </c>
    </row>
    <row r="51" spans="1:15" x14ac:dyDescent="0.2">
      <c r="A51">
        <v>13054</v>
      </c>
      <c r="B51">
        <v>69.550700000000006</v>
      </c>
      <c r="C51">
        <v>1.08</v>
      </c>
      <c r="D51" s="49">
        <v>478856.57</v>
      </c>
      <c r="E51" s="49">
        <v>234547.46</v>
      </c>
      <c r="F51" s="49">
        <v>244309.11</v>
      </c>
      <c r="G51" s="49">
        <v>549482.63</v>
      </c>
      <c r="H51" s="49">
        <v>595622.6</v>
      </c>
      <c r="I51" s="49">
        <v>5238.46</v>
      </c>
      <c r="J51" s="49">
        <v>643272.41</v>
      </c>
      <c r="K51" t="s">
        <v>794</v>
      </c>
      <c r="L51" s="50">
        <v>643272</v>
      </c>
      <c r="M51" s="50">
        <v>24494</v>
      </c>
      <c r="N51" s="50">
        <v>618778</v>
      </c>
      <c r="O51" s="50">
        <v>51565</v>
      </c>
    </row>
    <row r="52" spans="1:15" x14ac:dyDescent="0.2">
      <c r="A52">
        <v>13055</v>
      </c>
      <c r="B52">
        <v>666.27030000000002</v>
      </c>
      <c r="C52">
        <v>1.08</v>
      </c>
      <c r="D52" s="49">
        <v>4587271.0199999996</v>
      </c>
      <c r="E52" s="49">
        <v>1403249.18</v>
      </c>
      <c r="F52" s="49">
        <v>3184021.84</v>
      </c>
      <c r="G52" s="49">
        <v>2579338.5299999998</v>
      </c>
      <c r="H52" s="49">
        <v>2826988.64</v>
      </c>
      <c r="I52" s="49">
        <v>4305.6962999999996</v>
      </c>
      <c r="J52" s="49">
        <v>3184021.84</v>
      </c>
      <c r="L52" s="50">
        <v>3184022</v>
      </c>
      <c r="M52" s="50">
        <v>267469</v>
      </c>
      <c r="N52" s="50">
        <v>2916553</v>
      </c>
      <c r="O52" s="50">
        <v>243047</v>
      </c>
    </row>
    <row r="53" spans="1:15" x14ac:dyDescent="0.2">
      <c r="A53">
        <v>13057</v>
      </c>
      <c r="B53">
        <v>42.620699999999999</v>
      </c>
      <c r="C53">
        <v>1.08</v>
      </c>
      <c r="D53" s="49">
        <v>293443.52</v>
      </c>
      <c r="E53" s="49">
        <v>129751.37</v>
      </c>
      <c r="F53" s="49">
        <v>163692.15</v>
      </c>
      <c r="G53" s="49">
        <v>272814.53000000003</v>
      </c>
      <c r="H53" s="49">
        <v>208588.54</v>
      </c>
      <c r="I53" s="49">
        <v>5991.0348000000004</v>
      </c>
      <c r="J53" s="49">
        <v>294639.69</v>
      </c>
      <c r="K53" t="s">
        <v>794</v>
      </c>
      <c r="L53" s="50">
        <v>294640</v>
      </c>
      <c r="M53" s="50">
        <v>16911</v>
      </c>
      <c r="N53" s="50">
        <v>277729</v>
      </c>
      <c r="O53" s="50">
        <v>23144</v>
      </c>
    </row>
    <row r="54" spans="1:15" x14ac:dyDescent="0.2">
      <c r="A54">
        <v>13058</v>
      </c>
      <c r="B54">
        <v>58.564900000000002</v>
      </c>
      <c r="C54">
        <v>1.08</v>
      </c>
      <c r="D54" s="49">
        <v>403219.34</v>
      </c>
      <c r="E54" s="49">
        <v>163207.51</v>
      </c>
      <c r="F54" s="49">
        <v>240011.83</v>
      </c>
      <c r="G54" s="49">
        <v>341529.7</v>
      </c>
      <c r="H54" s="49">
        <v>343349.69</v>
      </c>
      <c r="I54" s="49">
        <v>4874.3247000000001</v>
      </c>
      <c r="J54" s="49">
        <v>370817.67</v>
      </c>
      <c r="K54" t="s">
        <v>794</v>
      </c>
      <c r="L54" s="50">
        <v>370818</v>
      </c>
      <c r="M54" s="50">
        <v>22832</v>
      </c>
      <c r="N54" s="50">
        <v>347986</v>
      </c>
      <c r="O54" s="50">
        <v>28999</v>
      </c>
    </row>
    <row r="55" spans="1:15" x14ac:dyDescent="0.2">
      <c r="A55">
        <v>13059</v>
      </c>
      <c r="B55">
        <v>436.28539999999998</v>
      </c>
      <c r="C55">
        <v>1.08</v>
      </c>
      <c r="D55" s="49">
        <v>3003824.98</v>
      </c>
      <c r="E55" s="49">
        <v>862382.84</v>
      </c>
      <c r="F55" s="49">
        <v>2141442.14</v>
      </c>
      <c r="G55" s="49">
        <v>1291917.06</v>
      </c>
      <c r="H55" s="49">
        <v>1603261.04</v>
      </c>
      <c r="I55" s="49">
        <v>4131.9021000000002</v>
      </c>
      <c r="J55" s="49">
        <v>2141442.14</v>
      </c>
      <c r="L55" s="50">
        <v>2141442</v>
      </c>
      <c r="M55" s="50">
        <v>156683</v>
      </c>
      <c r="N55" s="50">
        <v>1984759</v>
      </c>
      <c r="O55" s="50">
        <v>165397</v>
      </c>
    </row>
    <row r="56" spans="1:15" x14ac:dyDescent="0.2">
      <c r="A56">
        <v>13060</v>
      </c>
      <c r="B56">
        <v>49.191299999999998</v>
      </c>
      <c r="C56">
        <v>1.08</v>
      </c>
      <c r="D56" s="49">
        <v>338682.1</v>
      </c>
      <c r="E56" s="49">
        <v>147611.23000000001</v>
      </c>
      <c r="F56" s="49">
        <v>191070.87</v>
      </c>
      <c r="G56" s="49">
        <v>244587.36</v>
      </c>
      <c r="H56" s="49">
        <v>289041.07</v>
      </c>
      <c r="I56" s="49">
        <v>5064.9802</v>
      </c>
      <c r="J56" s="49">
        <v>312164.36</v>
      </c>
      <c r="K56" t="s">
        <v>794</v>
      </c>
      <c r="L56" s="50">
        <v>312164</v>
      </c>
      <c r="M56" s="50">
        <v>20680</v>
      </c>
      <c r="N56" s="50">
        <v>291484</v>
      </c>
      <c r="O56" s="50">
        <v>24290</v>
      </c>
    </row>
    <row r="57" spans="1:15" x14ac:dyDescent="0.2">
      <c r="A57">
        <v>13061</v>
      </c>
      <c r="B57">
        <v>294.37459999999999</v>
      </c>
      <c r="C57">
        <v>1.08</v>
      </c>
      <c r="D57" s="49">
        <v>2026769.12</v>
      </c>
      <c r="E57" s="49">
        <v>772858.09</v>
      </c>
      <c r="F57" s="49">
        <v>1253911.03</v>
      </c>
      <c r="G57" s="49">
        <v>1275610.25</v>
      </c>
      <c r="H57" s="49">
        <v>1265160.48</v>
      </c>
      <c r="I57" s="49">
        <v>3696.5052999999998</v>
      </c>
      <c r="J57" s="49">
        <v>1377659.07</v>
      </c>
      <c r="K57" t="s">
        <v>794</v>
      </c>
      <c r="L57" s="50">
        <v>1377659</v>
      </c>
      <c r="M57" s="50">
        <v>115242</v>
      </c>
      <c r="N57" s="50">
        <v>1262417</v>
      </c>
      <c r="O57" s="50">
        <v>105201</v>
      </c>
    </row>
    <row r="58" spans="1:15" x14ac:dyDescent="0.2">
      <c r="A58">
        <v>13062</v>
      </c>
      <c r="B58">
        <v>42.881100000000004</v>
      </c>
      <c r="C58">
        <v>1.08</v>
      </c>
      <c r="D58" s="49">
        <v>295236.37</v>
      </c>
      <c r="E58" s="49">
        <v>152767.85999999999</v>
      </c>
      <c r="F58" s="49">
        <v>142468.51</v>
      </c>
      <c r="G58" s="49">
        <v>268895.28000000003</v>
      </c>
      <c r="H58" s="49">
        <v>253333.61</v>
      </c>
      <c r="I58" s="49">
        <v>5026.7586000000001</v>
      </c>
      <c r="J58" s="49">
        <v>290406.90000000002</v>
      </c>
      <c r="K58" t="s">
        <v>794</v>
      </c>
      <c r="L58" s="50">
        <v>290407</v>
      </c>
      <c r="M58" s="50">
        <v>16073</v>
      </c>
      <c r="N58" s="50">
        <v>274334</v>
      </c>
      <c r="O58" s="50">
        <v>22861</v>
      </c>
    </row>
    <row r="59" spans="1:15" x14ac:dyDescent="0.2">
      <c r="A59">
        <v>14126</v>
      </c>
      <c r="B59" s="49">
        <v>1042.4955</v>
      </c>
      <c r="C59">
        <v>1.0309999999999999</v>
      </c>
      <c r="D59" s="49">
        <v>6851931.9900000002</v>
      </c>
      <c r="E59" s="49">
        <v>3032560.05</v>
      </c>
      <c r="F59" s="49">
        <v>3819371.94</v>
      </c>
      <c r="G59" s="49">
        <v>3918228.06</v>
      </c>
      <c r="H59" s="49">
        <v>4239876.8099999996</v>
      </c>
      <c r="I59" s="49">
        <v>3171.9463999999998</v>
      </c>
      <c r="J59" s="49">
        <v>3819371.94</v>
      </c>
      <c r="L59" s="50">
        <v>3819372</v>
      </c>
      <c r="M59" s="50">
        <v>428108</v>
      </c>
      <c r="N59" s="50">
        <v>3391264</v>
      </c>
      <c r="O59" s="50">
        <v>282606</v>
      </c>
    </row>
    <row r="60" spans="1:15" x14ac:dyDescent="0.2">
      <c r="A60">
        <v>14127</v>
      </c>
      <c r="B60">
        <v>682.09760000000006</v>
      </c>
      <c r="C60">
        <v>1.0309999999999999</v>
      </c>
      <c r="D60" s="49">
        <v>4483171.74</v>
      </c>
      <c r="E60" s="49">
        <v>1518952.78</v>
      </c>
      <c r="F60" s="49">
        <v>2964218.96</v>
      </c>
      <c r="G60" s="49">
        <v>2491138.7799999998</v>
      </c>
      <c r="H60" s="49">
        <v>2575118.62</v>
      </c>
      <c r="I60" s="49">
        <v>3639.1334999999999</v>
      </c>
      <c r="J60" s="49">
        <v>2964218.96</v>
      </c>
      <c r="L60" s="50">
        <v>2964219</v>
      </c>
      <c r="M60" s="50">
        <v>278451</v>
      </c>
      <c r="N60" s="50">
        <v>2685768</v>
      </c>
      <c r="O60" s="50">
        <v>223814</v>
      </c>
    </row>
    <row r="61" spans="1:15" x14ac:dyDescent="0.2">
      <c r="A61">
        <v>14129</v>
      </c>
      <c r="B61" s="49">
        <v>2292.9322000000002</v>
      </c>
      <c r="C61">
        <v>1.0309999999999999</v>
      </c>
      <c r="D61" s="49">
        <v>15070583.5</v>
      </c>
      <c r="E61" s="49">
        <v>5789895.8399999999</v>
      </c>
      <c r="F61" s="49">
        <v>9280687.6600000001</v>
      </c>
      <c r="G61" s="49">
        <v>7297388.6900000004</v>
      </c>
      <c r="H61" s="49">
        <v>7797518.5499999998</v>
      </c>
      <c r="I61" s="49">
        <v>3607.9722999999999</v>
      </c>
      <c r="J61" s="49">
        <v>9280687.6600000001</v>
      </c>
      <c r="L61" s="50">
        <v>9280688</v>
      </c>
      <c r="M61" s="50">
        <v>905410</v>
      </c>
      <c r="N61" s="50">
        <v>8375278</v>
      </c>
      <c r="O61" s="50">
        <v>697941</v>
      </c>
    </row>
    <row r="62" spans="1:15" x14ac:dyDescent="0.2">
      <c r="A62">
        <v>14130</v>
      </c>
      <c r="B62">
        <v>742.58870000000002</v>
      </c>
      <c r="C62">
        <v>1.0309999999999999</v>
      </c>
      <c r="D62" s="49">
        <v>4880757.05</v>
      </c>
      <c r="E62" s="49">
        <v>9023194.1500000004</v>
      </c>
      <c r="F62">
        <v>0</v>
      </c>
      <c r="G62" s="49">
        <v>615330.68000000005</v>
      </c>
      <c r="H62" s="49">
        <v>671480.98</v>
      </c>
      <c r="I62">
        <v>770.3922</v>
      </c>
      <c r="J62" s="49">
        <v>572084.54</v>
      </c>
      <c r="K62" t="s">
        <v>794</v>
      </c>
      <c r="L62" s="50">
        <v>572085</v>
      </c>
      <c r="M62" s="50">
        <v>313562</v>
      </c>
      <c r="N62" s="50">
        <v>258523</v>
      </c>
      <c r="O62" s="50">
        <v>21544</v>
      </c>
    </row>
    <row r="63" spans="1:15" x14ac:dyDescent="0.2">
      <c r="A63">
        <v>15001</v>
      </c>
      <c r="B63">
        <v>439.75439999999998</v>
      </c>
      <c r="C63">
        <v>1.002</v>
      </c>
      <c r="D63" s="49">
        <v>2809041.17</v>
      </c>
      <c r="E63" s="49">
        <v>932937.49</v>
      </c>
      <c r="F63" s="49">
        <v>1876103.68</v>
      </c>
      <c r="G63" s="49">
        <v>1707137.92</v>
      </c>
      <c r="H63" s="49">
        <v>1734688.57</v>
      </c>
      <c r="I63" s="49">
        <v>3040.1152999999999</v>
      </c>
      <c r="J63" s="49">
        <v>1876103.68</v>
      </c>
      <c r="L63" s="50">
        <v>1876104</v>
      </c>
      <c r="M63" s="50">
        <v>168406</v>
      </c>
      <c r="N63" s="50">
        <v>1707698</v>
      </c>
      <c r="O63" s="50">
        <v>142308</v>
      </c>
    </row>
    <row r="64" spans="1:15" x14ac:dyDescent="0.2">
      <c r="A64">
        <v>15002</v>
      </c>
      <c r="B64" s="49">
        <v>4081.1059</v>
      </c>
      <c r="C64">
        <v>1.002</v>
      </c>
      <c r="D64" s="49">
        <v>26069084.210000001</v>
      </c>
      <c r="E64" s="49">
        <v>26711361.739999998</v>
      </c>
      <c r="F64">
        <v>0</v>
      </c>
      <c r="G64" s="49">
        <v>4301255.25</v>
      </c>
      <c r="H64" s="49">
        <v>4533662.74</v>
      </c>
      <c r="I64" s="49">
        <v>1097.9041</v>
      </c>
      <c r="J64" s="49">
        <v>4480662.9000000004</v>
      </c>
      <c r="K64" t="s">
        <v>794</v>
      </c>
      <c r="L64" s="50">
        <v>4480663</v>
      </c>
      <c r="M64" s="50">
        <v>1622241</v>
      </c>
      <c r="N64" s="50">
        <v>2858422</v>
      </c>
      <c r="O64" s="50">
        <v>238204</v>
      </c>
    </row>
    <row r="65" spans="1:15" x14ac:dyDescent="0.2">
      <c r="A65">
        <v>15003</v>
      </c>
      <c r="B65">
        <v>213.30369999999999</v>
      </c>
      <c r="C65">
        <v>1.002</v>
      </c>
      <c r="D65" s="49">
        <v>1362530.71</v>
      </c>
      <c r="E65" s="49">
        <v>2235009.06</v>
      </c>
      <c r="F65">
        <v>0</v>
      </c>
      <c r="G65" s="49">
        <v>283575.15999999997</v>
      </c>
      <c r="H65" s="49">
        <v>261899.34</v>
      </c>
      <c r="I65" s="49">
        <v>1093.6420000000001</v>
      </c>
      <c r="J65" s="49">
        <v>284142.31</v>
      </c>
      <c r="K65" t="s">
        <v>794</v>
      </c>
      <c r="L65" s="50">
        <v>284142</v>
      </c>
      <c r="M65" s="50">
        <v>82340</v>
      </c>
      <c r="N65" s="50">
        <v>201802</v>
      </c>
      <c r="O65" s="50">
        <v>16816</v>
      </c>
    </row>
    <row r="66" spans="1:15" x14ac:dyDescent="0.2">
      <c r="A66">
        <v>15004</v>
      </c>
      <c r="B66">
        <v>353.11759999999998</v>
      </c>
      <c r="C66">
        <v>1.002</v>
      </c>
      <c r="D66" s="49">
        <v>2255626.9500000002</v>
      </c>
      <c r="E66" s="49">
        <v>938200.1</v>
      </c>
      <c r="F66" s="49">
        <v>1317426.8500000001</v>
      </c>
      <c r="G66" s="49">
        <v>1072931.93</v>
      </c>
      <c r="H66" s="49">
        <v>1033032.24</v>
      </c>
      <c r="I66" s="49">
        <v>2923.2420000000002</v>
      </c>
      <c r="J66" s="49">
        <v>1317426.8500000001</v>
      </c>
      <c r="L66" s="50">
        <v>1317427</v>
      </c>
      <c r="M66" s="50">
        <v>129462</v>
      </c>
      <c r="N66" s="50">
        <v>1187965</v>
      </c>
      <c r="O66" s="50">
        <v>98997</v>
      </c>
    </row>
    <row r="67" spans="1:15" x14ac:dyDescent="0.2">
      <c r="A67">
        <v>16090</v>
      </c>
      <c r="B67" s="49">
        <v>5101.2439000000004</v>
      </c>
      <c r="C67">
        <v>1.024</v>
      </c>
      <c r="D67" s="49">
        <v>33300920.18</v>
      </c>
      <c r="E67" s="49">
        <v>12133761.27</v>
      </c>
      <c r="F67" s="49">
        <v>21167158.91</v>
      </c>
      <c r="G67" s="49">
        <v>9307293.8499999996</v>
      </c>
      <c r="H67" s="49">
        <v>10910563.99</v>
      </c>
      <c r="I67" s="49">
        <v>2607.5387999999998</v>
      </c>
      <c r="J67" s="49">
        <v>21167158.91</v>
      </c>
      <c r="L67" s="50">
        <v>21167159</v>
      </c>
      <c r="M67" s="50">
        <v>2141093</v>
      </c>
      <c r="N67" s="50">
        <v>19026066</v>
      </c>
      <c r="O67" s="50">
        <v>1585507</v>
      </c>
    </row>
    <row r="68" spans="1:15" x14ac:dyDescent="0.2">
      <c r="A68">
        <v>16092</v>
      </c>
      <c r="B68">
        <v>222.0729</v>
      </c>
      <c r="C68">
        <v>1.024</v>
      </c>
      <c r="D68" s="49">
        <v>1449691.89</v>
      </c>
      <c r="E68" s="49">
        <v>787901.61</v>
      </c>
      <c r="F68" s="49">
        <v>661790.28</v>
      </c>
      <c r="G68" s="49">
        <v>1142029.19</v>
      </c>
      <c r="H68" s="49">
        <v>1150817.28</v>
      </c>
      <c r="I68" s="49">
        <v>3201.6433999999999</v>
      </c>
      <c r="J68" s="49">
        <v>1178436.8899999999</v>
      </c>
      <c r="K68" t="s">
        <v>794</v>
      </c>
      <c r="L68" s="50">
        <v>1178437</v>
      </c>
      <c r="M68" s="50">
        <v>88633</v>
      </c>
      <c r="N68" s="50">
        <v>1089804</v>
      </c>
      <c r="O68" s="50">
        <v>90818</v>
      </c>
    </row>
    <row r="69" spans="1:15" x14ac:dyDescent="0.2">
      <c r="A69">
        <v>16094</v>
      </c>
      <c r="B69">
        <v>355.68599999999998</v>
      </c>
      <c r="C69">
        <v>1.024</v>
      </c>
      <c r="D69" s="49">
        <v>2321918.21</v>
      </c>
      <c r="E69" s="49">
        <v>806751.77</v>
      </c>
      <c r="F69" s="49">
        <v>1515166.44</v>
      </c>
      <c r="G69" s="49">
        <v>991879.19</v>
      </c>
      <c r="H69" s="49">
        <v>1346542.26</v>
      </c>
      <c r="I69" s="49">
        <v>3834.5392000000002</v>
      </c>
      <c r="J69" s="49">
        <v>1515166.44</v>
      </c>
      <c r="L69" s="50">
        <v>1515166</v>
      </c>
      <c r="M69" s="50">
        <v>148021</v>
      </c>
      <c r="N69" s="50">
        <v>1367145</v>
      </c>
      <c r="O69" s="50">
        <v>113929</v>
      </c>
    </row>
    <row r="70" spans="1:15" x14ac:dyDescent="0.2">
      <c r="A70">
        <v>16096</v>
      </c>
      <c r="B70" s="49">
        <v>4440.9225999999999</v>
      </c>
      <c r="C70">
        <v>1.024</v>
      </c>
      <c r="D70" s="49">
        <v>28990342.73</v>
      </c>
      <c r="E70" s="49">
        <v>17522177.699999999</v>
      </c>
      <c r="F70" s="49">
        <v>11468165.029999999</v>
      </c>
      <c r="G70" s="49">
        <v>5138556.71</v>
      </c>
      <c r="H70" s="49">
        <v>5433396.5099999998</v>
      </c>
      <c r="I70" s="49">
        <v>1359.8689999999999</v>
      </c>
      <c r="J70" s="49">
        <v>11468165.029999999</v>
      </c>
      <c r="L70" s="50">
        <v>11468165</v>
      </c>
      <c r="M70" s="50">
        <v>1656363</v>
      </c>
      <c r="N70" s="50">
        <v>9811802</v>
      </c>
      <c r="O70" s="50">
        <v>817652</v>
      </c>
    </row>
    <row r="71" spans="1:15" x14ac:dyDescent="0.2">
      <c r="A71">
        <v>16097</v>
      </c>
      <c r="B71">
        <v>354.17259999999999</v>
      </c>
      <c r="C71">
        <v>1.024</v>
      </c>
      <c r="D71" s="49">
        <v>2312038.73</v>
      </c>
      <c r="E71" s="49">
        <v>1471878.22</v>
      </c>
      <c r="F71" s="49">
        <v>840160.51</v>
      </c>
      <c r="G71" s="49">
        <v>782095.05</v>
      </c>
      <c r="H71" s="49">
        <v>809830.64</v>
      </c>
      <c r="I71" s="49">
        <v>1861.5337999999999</v>
      </c>
      <c r="J71" s="49">
        <v>840160.51</v>
      </c>
      <c r="L71" s="50">
        <v>840161</v>
      </c>
      <c r="M71" s="50">
        <v>136841</v>
      </c>
      <c r="N71" s="50">
        <v>703320</v>
      </c>
      <c r="O71" s="50">
        <v>58610</v>
      </c>
    </row>
    <row r="72" spans="1:15" x14ac:dyDescent="0.2">
      <c r="A72">
        <v>17121</v>
      </c>
      <c r="B72">
        <v>136.5899</v>
      </c>
      <c r="C72">
        <v>1.008</v>
      </c>
      <c r="D72" s="49">
        <v>877726.7</v>
      </c>
      <c r="E72" s="49">
        <v>399436.97</v>
      </c>
      <c r="F72" s="49">
        <v>478289.73</v>
      </c>
      <c r="G72" s="49">
        <v>610699.61</v>
      </c>
      <c r="H72" s="49">
        <v>617095.59</v>
      </c>
      <c r="I72" s="49">
        <v>3843.0673999999999</v>
      </c>
      <c r="J72" s="49">
        <v>622032.35</v>
      </c>
      <c r="K72" t="s">
        <v>794</v>
      </c>
      <c r="L72" s="50">
        <v>622032</v>
      </c>
      <c r="M72" s="50">
        <v>53799</v>
      </c>
      <c r="N72" s="50">
        <v>568233</v>
      </c>
      <c r="O72" s="50">
        <v>47353</v>
      </c>
    </row>
    <row r="73" spans="1:15" x14ac:dyDescent="0.2">
      <c r="A73">
        <v>17122</v>
      </c>
      <c r="B73">
        <v>139.66069999999999</v>
      </c>
      <c r="C73">
        <v>1.008</v>
      </c>
      <c r="D73" s="49">
        <v>897459.66</v>
      </c>
      <c r="E73" s="49">
        <v>469762.21</v>
      </c>
      <c r="F73" s="49">
        <v>427697.45</v>
      </c>
      <c r="G73" s="49">
        <v>718308.8</v>
      </c>
      <c r="H73" s="49">
        <v>766869.87</v>
      </c>
      <c r="I73" s="49">
        <v>3705.6266000000001</v>
      </c>
      <c r="J73" s="49">
        <v>773004.83</v>
      </c>
      <c r="K73" t="s">
        <v>794</v>
      </c>
      <c r="L73" s="50">
        <v>773005</v>
      </c>
      <c r="M73" s="50">
        <v>55550</v>
      </c>
      <c r="N73" s="50">
        <v>717455</v>
      </c>
      <c r="O73" s="50">
        <v>59788</v>
      </c>
    </row>
    <row r="74" spans="1:15" x14ac:dyDescent="0.2">
      <c r="A74">
        <v>17124</v>
      </c>
      <c r="B74">
        <v>52.967100000000002</v>
      </c>
      <c r="C74">
        <v>1.008</v>
      </c>
      <c r="D74" s="49">
        <v>340366.58</v>
      </c>
      <c r="E74" s="49">
        <v>426528.44</v>
      </c>
      <c r="F74">
        <v>0</v>
      </c>
      <c r="G74" s="49">
        <v>630568.35</v>
      </c>
      <c r="H74" s="49">
        <v>572870.68999999994</v>
      </c>
      <c r="I74" s="49">
        <v>4577.5033999999996</v>
      </c>
      <c r="J74" s="49">
        <v>635612.9</v>
      </c>
      <c r="K74" t="s">
        <v>794</v>
      </c>
      <c r="L74" s="50">
        <v>635613</v>
      </c>
      <c r="M74" s="50">
        <v>18816</v>
      </c>
      <c r="N74" s="50">
        <v>616797</v>
      </c>
      <c r="O74" s="50">
        <v>51399</v>
      </c>
    </row>
    <row r="75" spans="1:15" x14ac:dyDescent="0.2">
      <c r="A75">
        <v>17125</v>
      </c>
      <c r="B75">
        <v>872.80020000000002</v>
      </c>
      <c r="C75">
        <v>1.008</v>
      </c>
      <c r="D75" s="49">
        <v>5608614.0899999999</v>
      </c>
      <c r="E75" s="49">
        <v>3009542.5</v>
      </c>
      <c r="F75" s="49">
        <v>2599071.59</v>
      </c>
      <c r="G75" s="49">
        <v>3087019.12</v>
      </c>
      <c r="H75" s="49">
        <v>3114080.47</v>
      </c>
      <c r="I75" s="49">
        <v>3005.7037</v>
      </c>
      <c r="J75" s="49">
        <v>2623378.79</v>
      </c>
      <c r="K75" t="s">
        <v>794</v>
      </c>
      <c r="L75" s="50">
        <v>2623379</v>
      </c>
      <c r="M75" s="50">
        <v>356760</v>
      </c>
      <c r="N75" s="50">
        <v>2266619</v>
      </c>
      <c r="O75" s="50">
        <v>188885</v>
      </c>
    </row>
    <row r="76" spans="1:15" x14ac:dyDescent="0.2">
      <c r="A76">
        <v>17126</v>
      </c>
      <c r="B76">
        <v>181.0153</v>
      </c>
      <c r="C76">
        <v>1.008</v>
      </c>
      <c r="D76" s="49">
        <v>1163204.32</v>
      </c>
      <c r="E76" s="49">
        <v>683696.96</v>
      </c>
      <c r="F76" s="49">
        <v>479507.36</v>
      </c>
      <c r="G76" s="49">
        <v>885477.78</v>
      </c>
      <c r="H76" s="49">
        <v>926707.99</v>
      </c>
      <c r="I76" s="49">
        <v>3598.5027</v>
      </c>
      <c r="J76" s="49">
        <v>934121.65</v>
      </c>
      <c r="K76" t="s">
        <v>794</v>
      </c>
      <c r="L76" s="50">
        <v>934122</v>
      </c>
      <c r="M76" s="50">
        <v>70722</v>
      </c>
      <c r="N76" s="50">
        <v>863400</v>
      </c>
      <c r="O76" s="50">
        <v>71950</v>
      </c>
    </row>
    <row r="77" spans="1:15" x14ac:dyDescent="0.2">
      <c r="A77">
        <v>18047</v>
      </c>
      <c r="B77">
        <v>697.37339999999995</v>
      </c>
      <c r="C77">
        <v>1</v>
      </c>
      <c r="D77" s="49">
        <v>4445755.43</v>
      </c>
      <c r="E77" s="49">
        <v>1184704.6200000001</v>
      </c>
      <c r="F77" s="49">
        <v>3261050.81</v>
      </c>
      <c r="G77" s="49">
        <v>2841211.53</v>
      </c>
      <c r="H77" s="49">
        <v>2942614.3</v>
      </c>
      <c r="I77" s="49">
        <v>3187.2037999999998</v>
      </c>
      <c r="J77" s="49">
        <v>3261050.81</v>
      </c>
      <c r="L77" s="50">
        <v>3261051</v>
      </c>
      <c r="M77" s="50">
        <v>263645</v>
      </c>
      <c r="N77" s="50">
        <v>2997406</v>
      </c>
      <c r="O77" s="50">
        <v>249784</v>
      </c>
    </row>
    <row r="78" spans="1:15" x14ac:dyDescent="0.2">
      <c r="A78">
        <v>18050</v>
      </c>
      <c r="B78">
        <v>533.06740000000002</v>
      </c>
      <c r="C78">
        <v>1</v>
      </c>
      <c r="D78" s="49">
        <v>3398304.68</v>
      </c>
      <c r="E78" s="49">
        <v>1028738.58</v>
      </c>
      <c r="F78" s="49">
        <v>2369566.1</v>
      </c>
      <c r="G78" s="49">
        <v>1836407.49</v>
      </c>
      <c r="H78" s="49">
        <v>1814321.23</v>
      </c>
      <c r="I78" s="49">
        <v>3155.1624000000002</v>
      </c>
      <c r="J78" s="49">
        <v>2369566.1</v>
      </c>
      <c r="L78" s="50">
        <v>2369566</v>
      </c>
      <c r="M78" s="50">
        <v>204365</v>
      </c>
      <c r="N78" s="50">
        <v>2165201</v>
      </c>
      <c r="O78" s="50">
        <v>180434</v>
      </c>
    </row>
    <row r="79" spans="1:15" x14ac:dyDescent="0.2">
      <c r="A79">
        <v>19139</v>
      </c>
      <c r="B79">
        <v>481.63720000000001</v>
      </c>
      <c r="C79">
        <v>1.08</v>
      </c>
      <c r="D79" s="49">
        <v>3316072.12</v>
      </c>
      <c r="E79" s="49">
        <v>1134094.42</v>
      </c>
      <c r="F79" s="49">
        <v>2181977.7000000002</v>
      </c>
      <c r="G79" s="49">
        <v>1665886.76</v>
      </c>
      <c r="H79" s="49">
        <v>2141124.16</v>
      </c>
      <c r="I79" s="49">
        <v>3993.2397999999998</v>
      </c>
      <c r="J79" s="49">
        <v>2181977.7000000002</v>
      </c>
      <c r="L79" s="50">
        <v>2181978</v>
      </c>
      <c r="M79" s="50">
        <v>204969</v>
      </c>
      <c r="N79" s="50">
        <v>1977009</v>
      </c>
      <c r="O79" s="50">
        <v>164751</v>
      </c>
    </row>
    <row r="80" spans="1:15" x14ac:dyDescent="0.2">
      <c r="A80">
        <v>19140</v>
      </c>
      <c r="B80">
        <v>153.6653</v>
      </c>
      <c r="C80">
        <v>1.08</v>
      </c>
      <c r="D80" s="49">
        <v>1057985.5900000001</v>
      </c>
      <c r="E80" s="49">
        <v>411851.64</v>
      </c>
      <c r="F80" s="49">
        <v>646133.94999999995</v>
      </c>
      <c r="G80" s="49">
        <v>581886.91</v>
      </c>
      <c r="H80" s="49">
        <v>555264.92000000004</v>
      </c>
      <c r="I80" s="49">
        <v>4289.7309999999998</v>
      </c>
      <c r="J80" s="49">
        <v>646133.94999999995</v>
      </c>
      <c r="L80" s="50">
        <v>646134</v>
      </c>
      <c r="M80" s="50">
        <v>64584</v>
      </c>
      <c r="N80" s="50">
        <v>581550</v>
      </c>
      <c r="O80" s="50">
        <v>48463</v>
      </c>
    </row>
    <row r="81" spans="1:15" x14ac:dyDescent="0.2">
      <c r="A81">
        <v>19142</v>
      </c>
      <c r="B81" s="49">
        <v>6169.6593999999996</v>
      </c>
      <c r="C81">
        <v>1.08</v>
      </c>
      <c r="D81" s="49">
        <v>42478104.969999999</v>
      </c>
      <c r="E81" s="49">
        <v>13675825.119999999</v>
      </c>
      <c r="F81" s="49">
        <v>28802279.850000001</v>
      </c>
      <c r="G81" s="49">
        <v>17272902.390000001</v>
      </c>
      <c r="H81" s="49">
        <v>18371680.43</v>
      </c>
      <c r="I81" s="49">
        <v>3724.8422</v>
      </c>
      <c r="J81" s="49">
        <v>28802279.850000001</v>
      </c>
      <c r="L81" s="50">
        <v>28802280</v>
      </c>
      <c r="M81" s="50">
        <v>2595980</v>
      </c>
      <c r="N81" s="50">
        <v>26206300</v>
      </c>
      <c r="O81" s="50">
        <v>2183861</v>
      </c>
    </row>
    <row r="82" spans="1:15" x14ac:dyDescent="0.2">
      <c r="A82">
        <v>19144</v>
      </c>
      <c r="B82">
        <v>825.51930000000004</v>
      </c>
      <c r="C82">
        <v>1.08</v>
      </c>
      <c r="D82" s="49">
        <v>5683700.3799999999</v>
      </c>
      <c r="E82" s="49">
        <v>2015316.66</v>
      </c>
      <c r="F82" s="49">
        <v>3668383.72</v>
      </c>
      <c r="G82" s="49">
        <v>2735876.33</v>
      </c>
      <c r="H82" s="49">
        <v>2537525.58</v>
      </c>
      <c r="I82" s="49">
        <v>2959.598</v>
      </c>
      <c r="J82" s="49">
        <v>3668383.72</v>
      </c>
      <c r="L82" s="50">
        <v>3668384</v>
      </c>
      <c r="M82" s="50">
        <v>323561</v>
      </c>
      <c r="N82" s="50">
        <v>3344823</v>
      </c>
      <c r="O82" s="50">
        <v>278736</v>
      </c>
    </row>
    <row r="83" spans="1:15" x14ac:dyDescent="0.2">
      <c r="A83">
        <v>19147</v>
      </c>
      <c r="B83">
        <v>170.82740000000001</v>
      </c>
      <c r="C83">
        <v>1.08</v>
      </c>
      <c r="D83" s="49">
        <v>1176146.6499999999</v>
      </c>
      <c r="E83" s="49">
        <v>518880.16</v>
      </c>
      <c r="F83" s="49">
        <v>657266.49</v>
      </c>
      <c r="G83" s="49">
        <v>866043.45</v>
      </c>
      <c r="H83" s="49">
        <v>865056.57</v>
      </c>
      <c r="I83" s="49">
        <v>4668.8540000000003</v>
      </c>
      <c r="J83" s="49">
        <v>935326.93</v>
      </c>
      <c r="K83" t="s">
        <v>794</v>
      </c>
      <c r="L83" s="50">
        <v>935327</v>
      </c>
      <c r="M83" s="50">
        <v>72088</v>
      </c>
      <c r="N83" s="50">
        <v>863239</v>
      </c>
      <c r="O83" s="50">
        <v>71936</v>
      </c>
    </row>
    <row r="84" spans="1:15" x14ac:dyDescent="0.2">
      <c r="A84">
        <v>19148</v>
      </c>
      <c r="B84" s="49">
        <v>2078.8135000000002</v>
      </c>
      <c r="C84">
        <v>1.08</v>
      </c>
      <c r="D84" s="49">
        <v>14312630.949999999</v>
      </c>
      <c r="E84" s="49">
        <v>4740755.93</v>
      </c>
      <c r="F84" s="49">
        <v>9571875.0199999996</v>
      </c>
      <c r="G84" s="49">
        <v>6761955.2999999998</v>
      </c>
      <c r="H84" s="49">
        <v>7070164.4299999997</v>
      </c>
      <c r="I84" s="49">
        <v>3767.8924000000002</v>
      </c>
      <c r="J84" s="49">
        <v>9571875.0199999996</v>
      </c>
      <c r="L84" s="50">
        <v>9571875</v>
      </c>
      <c r="M84" s="50">
        <v>892891</v>
      </c>
      <c r="N84" s="50">
        <v>8678984</v>
      </c>
      <c r="O84" s="50">
        <v>723250</v>
      </c>
    </row>
    <row r="85" spans="1:15" x14ac:dyDescent="0.2">
      <c r="A85">
        <v>19149</v>
      </c>
      <c r="B85" s="49">
        <v>2217.0299</v>
      </c>
      <c r="C85">
        <v>1.08</v>
      </c>
      <c r="D85" s="49">
        <v>15264250.859999999</v>
      </c>
      <c r="E85" s="49">
        <v>6983991.4900000002</v>
      </c>
      <c r="F85" s="49">
        <v>8280259.3700000001</v>
      </c>
      <c r="G85" s="49">
        <v>7206635.5300000003</v>
      </c>
      <c r="H85" s="49">
        <v>8264896.6500000004</v>
      </c>
      <c r="I85" s="49">
        <v>3701.3112000000001</v>
      </c>
      <c r="J85" s="49">
        <v>8280259.3700000001</v>
      </c>
      <c r="L85" s="50">
        <v>8280259</v>
      </c>
      <c r="M85" s="50">
        <v>915601</v>
      </c>
      <c r="N85" s="50">
        <v>7364658</v>
      </c>
      <c r="O85" s="50">
        <v>446265</v>
      </c>
    </row>
    <row r="86" spans="1:15" x14ac:dyDescent="0.2">
      <c r="A86">
        <v>19150</v>
      </c>
      <c r="B86">
        <v>276.42570000000001</v>
      </c>
      <c r="C86">
        <v>1.08</v>
      </c>
      <c r="D86" s="49">
        <v>1903190.94</v>
      </c>
      <c r="E86" s="49">
        <v>744626.39</v>
      </c>
      <c r="F86" s="49">
        <v>1158564.55</v>
      </c>
      <c r="G86" s="49">
        <v>1471600.05</v>
      </c>
      <c r="H86" s="49">
        <v>1442024.31</v>
      </c>
      <c r="I86" s="49">
        <v>4540.6454000000003</v>
      </c>
      <c r="J86" s="49">
        <v>1589328.05</v>
      </c>
      <c r="K86" t="s">
        <v>794</v>
      </c>
      <c r="L86" s="50">
        <v>1589328</v>
      </c>
      <c r="M86" s="50">
        <v>113847</v>
      </c>
      <c r="N86" s="50">
        <v>1475481</v>
      </c>
      <c r="O86" s="50">
        <v>122957</v>
      </c>
    </row>
    <row r="87" spans="1:15" x14ac:dyDescent="0.2">
      <c r="A87">
        <v>19151</v>
      </c>
      <c r="B87">
        <v>435.9606</v>
      </c>
      <c r="C87">
        <v>1.08</v>
      </c>
      <c r="D87" s="49">
        <v>3001588.73</v>
      </c>
      <c r="E87" s="49">
        <v>1493571.87</v>
      </c>
      <c r="F87" s="49">
        <v>1508016.86</v>
      </c>
      <c r="G87" s="49">
        <v>2126668.5099999998</v>
      </c>
      <c r="H87" s="49">
        <v>2133641.3199999998</v>
      </c>
      <c r="I87" s="49">
        <v>4231.9303</v>
      </c>
      <c r="J87" s="49">
        <v>1844954.87</v>
      </c>
      <c r="K87" t="s">
        <v>794</v>
      </c>
      <c r="L87" s="50">
        <v>1844955</v>
      </c>
      <c r="M87" s="50">
        <v>177993</v>
      </c>
      <c r="N87" s="50">
        <v>1666962</v>
      </c>
      <c r="O87" s="50">
        <v>138914</v>
      </c>
    </row>
    <row r="88" spans="1:15" x14ac:dyDescent="0.2">
      <c r="A88">
        <v>19152</v>
      </c>
      <c r="B88" s="49">
        <v>4708.0059000000001</v>
      </c>
      <c r="C88">
        <v>1.08</v>
      </c>
      <c r="D88" s="49">
        <v>32414620.620000001</v>
      </c>
      <c r="E88" s="49">
        <v>10967213.460000001</v>
      </c>
      <c r="F88" s="49">
        <v>21447407.16</v>
      </c>
      <c r="G88" s="49">
        <v>16545137.67</v>
      </c>
      <c r="H88" s="49">
        <v>17467236.600000001</v>
      </c>
      <c r="I88" s="49">
        <v>4279.8814000000002</v>
      </c>
      <c r="J88" s="49">
        <v>21447407.16</v>
      </c>
      <c r="L88" s="50">
        <v>21447407</v>
      </c>
      <c r="M88" s="50">
        <v>1809201</v>
      </c>
      <c r="N88" s="50">
        <v>19638206</v>
      </c>
      <c r="O88" s="50">
        <v>1636519</v>
      </c>
    </row>
    <row r="89" spans="1:15" x14ac:dyDescent="0.2">
      <c r="A89">
        <v>19153</v>
      </c>
      <c r="B89">
        <v>67.415599999999998</v>
      </c>
      <c r="C89">
        <v>0</v>
      </c>
      <c r="D89">
        <v>0</v>
      </c>
      <c r="E89">
        <v>0</v>
      </c>
      <c r="F89">
        <v>0</v>
      </c>
      <c r="G89" s="49">
        <v>639191.5</v>
      </c>
      <c r="H89">
        <v>0</v>
      </c>
      <c r="I89" s="49">
        <v>5198.1737000000003</v>
      </c>
      <c r="J89">
        <v>0</v>
      </c>
      <c r="K89" t="s">
        <v>794</v>
      </c>
      <c r="L89" s="50">
        <v>307113</v>
      </c>
      <c r="M89" s="50">
        <v>28306</v>
      </c>
      <c r="N89" s="50">
        <v>278807</v>
      </c>
      <c r="O89" s="50">
        <v>23234</v>
      </c>
    </row>
    <row r="90" spans="1:15" x14ac:dyDescent="0.2">
      <c r="A90">
        <v>20001</v>
      </c>
      <c r="B90">
        <v>996.9171</v>
      </c>
      <c r="C90">
        <v>1</v>
      </c>
      <c r="D90" s="49">
        <v>6355346.5099999998</v>
      </c>
      <c r="E90" s="49">
        <v>2638774.09</v>
      </c>
      <c r="F90" s="49">
        <v>3716572.42</v>
      </c>
      <c r="G90" s="49">
        <v>2791202.11</v>
      </c>
      <c r="H90" s="49">
        <v>2987534.4</v>
      </c>
      <c r="I90" s="49">
        <v>2660.9097999999999</v>
      </c>
      <c r="J90" s="49">
        <v>3716572.42</v>
      </c>
      <c r="L90" s="50">
        <v>3716572</v>
      </c>
      <c r="M90" s="50">
        <v>400321</v>
      </c>
      <c r="N90" s="50">
        <v>3316251</v>
      </c>
      <c r="O90" s="50">
        <v>276354</v>
      </c>
    </row>
    <row r="91" spans="1:15" x14ac:dyDescent="0.2">
      <c r="A91">
        <v>20002</v>
      </c>
      <c r="B91" s="49">
        <v>1207.9041</v>
      </c>
      <c r="C91">
        <v>1</v>
      </c>
      <c r="D91" s="49">
        <v>7700388.6399999997</v>
      </c>
      <c r="E91" s="49">
        <v>2992189.06</v>
      </c>
      <c r="F91" s="49">
        <v>4708199.58</v>
      </c>
      <c r="G91" s="49">
        <v>3884854.82</v>
      </c>
      <c r="H91" s="49">
        <v>3919188.5</v>
      </c>
      <c r="I91" s="49">
        <v>2981.279</v>
      </c>
      <c r="J91" s="49">
        <v>4708199.58</v>
      </c>
      <c r="L91" s="50">
        <v>4708200</v>
      </c>
      <c r="M91" s="50">
        <v>481552</v>
      </c>
      <c r="N91" s="50">
        <v>4226648</v>
      </c>
      <c r="O91" s="50">
        <v>352221</v>
      </c>
    </row>
    <row r="92" spans="1:15" x14ac:dyDescent="0.2">
      <c r="A92">
        <v>21148</v>
      </c>
      <c r="B92">
        <v>155.74510000000001</v>
      </c>
      <c r="C92">
        <v>1</v>
      </c>
      <c r="D92" s="49">
        <v>992875.01</v>
      </c>
      <c r="E92" s="49">
        <v>649891.64</v>
      </c>
      <c r="F92" s="49">
        <v>342983.37</v>
      </c>
      <c r="G92" s="49">
        <v>540967.31000000006</v>
      </c>
      <c r="H92" s="49">
        <v>514427.08</v>
      </c>
      <c r="I92" s="49">
        <v>2938.8658</v>
      </c>
      <c r="J92" s="49">
        <v>540967.31000000006</v>
      </c>
      <c r="K92" t="s">
        <v>794</v>
      </c>
      <c r="L92" s="50">
        <v>540967</v>
      </c>
      <c r="M92" s="50">
        <v>62582</v>
      </c>
      <c r="N92" s="50">
        <v>478385</v>
      </c>
      <c r="O92" s="50">
        <v>39866</v>
      </c>
    </row>
    <row r="93" spans="1:15" x14ac:dyDescent="0.2">
      <c r="A93">
        <v>21149</v>
      </c>
      <c r="B93">
        <v>257.69009999999997</v>
      </c>
      <c r="C93">
        <v>1</v>
      </c>
      <c r="D93" s="49">
        <v>1642774.39</v>
      </c>
      <c r="E93" s="49">
        <v>854087.91</v>
      </c>
      <c r="F93" s="49">
        <v>788686.48</v>
      </c>
      <c r="G93" s="49">
        <v>858290.68</v>
      </c>
      <c r="H93" s="49">
        <v>813556.12</v>
      </c>
      <c r="I93" s="49">
        <v>3061.4587999999999</v>
      </c>
      <c r="J93" s="49">
        <v>858290.68</v>
      </c>
      <c r="K93" t="s">
        <v>794</v>
      </c>
      <c r="L93" s="50">
        <v>858291</v>
      </c>
      <c r="M93" s="50">
        <v>96688</v>
      </c>
      <c r="N93" s="50">
        <v>761603</v>
      </c>
      <c r="O93" s="50">
        <v>63467</v>
      </c>
    </row>
    <row r="94" spans="1:15" x14ac:dyDescent="0.2">
      <c r="A94">
        <v>21150</v>
      </c>
      <c r="B94">
        <v>123.3764</v>
      </c>
      <c r="C94">
        <v>1</v>
      </c>
      <c r="D94" s="49">
        <v>786524.55</v>
      </c>
      <c r="E94" s="49">
        <v>639182.78</v>
      </c>
      <c r="F94" s="49">
        <v>147341.76999999999</v>
      </c>
      <c r="G94" s="49">
        <v>518866.65</v>
      </c>
      <c r="H94" s="49">
        <v>554906.28</v>
      </c>
      <c r="I94" s="49">
        <v>2981.6999000000001</v>
      </c>
      <c r="J94" s="49">
        <v>554906.28</v>
      </c>
      <c r="K94" t="s">
        <v>794</v>
      </c>
      <c r="L94" s="50">
        <v>554906</v>
      </c>
      <c r="M94" s="50">
        <v>48104</v>
      </c>
      <c r="N94" s="50">
        <v>506802</v>
      </c>
      <c r="O94" s="50">
        <v>42234</v>
      </c>
    </row>
    <row r="95" spans="1:15" x14ac:dyDescent="0.2">
      <c r="A95">
        <v>21151</v>
      </c>
      <c r="B95">
        <v>454.23630000000003</v>
      </c>
      <c r="C95">
        <v>1</v>
      </c>
      <c r="D95" s="49">
        <v>2895756.41</v>
      </c>
      <c r="E95" s="49">
        <v>1919478.93</v>
      </c>
      <c r="F95" s="49">
        <v>976277.48</v>
      </c>
      <c r="G95" s="49">
        <v>1026861.48</v>
      </c>
      <c r="H95" s="49">
        <v>854965.5</v>
      </c>
      <c r="I95" s="49">
        <v>1861.0862</v>
      </c>
      <c r="J95" s="49">
        <v>976277.48</v>
      </c>
      <c r="L95" s="50">
        <v>976277</v>
      </c>
      <c r="M95" s="50">
        <v>183311</v>
      </c>
      <c r="N95" s="50">
        <v>792966</v>
      </c>
      <c r="O95" s="50">
        <v>66080</v>
      </c>
    </row>
    <row r="96" spans="1:15" x14ac:dyDescent="0.2">
      <c r="A96">
        <v>22088</v>
      </c>
      <c r="B96">
        <v>269.11950000000002</v>
      </c>
      <c r="C96">
        <v>1.032</v>
      </c>
      <c r="D96" s="49">
        <v>1770537.19</v>
      </c>
      <c r="E96" s="49">
        <v>439843.29</v>
      </c>
      <c r="F96" s="49">
        <v>1330693.8999999999</v>
      </c>
      <c r="G96" s="49">
        <v>807975.24</v>
      </c>
      <c r="H96" s="49">
        <v>753151.16</v>
      </c>
      <c r="I96" s="49">
        <v>4036.7411000000002</v>
      </c>
      <c r="J96" s="49">
        <v>1330693.8999999999</v>
      </c>
      <c r="L96" s="50">
        <v>1330694</v>
      </c>
      <c r="M96" s="50">
        <v>99984</v>
      </c>
      <c r="N96" s="50">
        <v>1230710</v>
      </c>
      <c r="O96" s="50">
        <v>102560</v>
      </c>
    </row>
    <row r="97" spans="1:15" x14ac:dyDescent="0.2">
      <c r="A97">
        <v>22089</v>
      </c>
      <c r="B97" s="49">
        <v>6214.5771000000004</v>
      </c>
      <c r="C97">
        <v>1.032</v>
      </c>
      <c r="D97" s="49">
        <v>40885702.740000002</v>
      </c>
      <c r="E97" s="49">
        <v>9924857.9000000004</v>
      </c>
      <c r="F97" s="49">
        <v>30960844.84</v>
      </c>
      <c r="G97" s="49">
        <v>13374806.550000001</v>
      </c>
      <c r="H97" s="49">
        <v>15591023.859999999</v>
      </c>
      <c r="I97" s="49">
        <v>3491.9023000000002</v>
      </c>
      <c r="J97" s="49">
        <v>30960844.84</v>
      </c>
      <c r="K97" t="s">
        <v>795</v>
      </c>
      <c r="L97" s="50">
        <v>30866325</v>
      </c>
      <c r="M97" s="50">
        <v>2629693</v>
      </c>
      <c r="N97" s="50">
        <v>28236632</v>
      </c>
      <c r="O97" s="50">
        <v>2353056</v>
      </c>
    </row>
    <row r="98" spans="1:15" x14ac:dyDescent="0.2">
      <c r="A98">
        <v>22090</v>
      </c>
      <c r="B98">
        <v>755.10559999999998</v>
      </c>
      <c r="C98">
        <v>1.032</v>
      </c>
      <c r="D98" s="49">
        <v>4967839.74</v>
      </c>
      <c r="E98" s="49">
        <v>1144759.1000000001</v>
      </c>
      <c r="F98" s="49">
        <v>3823080.64</v>
      </c>
      <c r="G98" s="49">
        <v>2527878.65</v>
      </c>
      <c r="H98" s="49">
        <v>2539023.8199999998</v>
      </c>
      <c r="I98" s="49">
        <v>3387.9801000000002</v>
      </c>
      <c r="J98" s="49">
        <v>3823080.64</v>
      </c>
      <c r="L98" s="50">
        <v>3823081</v>
      </c>
      <c r="M98" s="50">
        <v>304266</v>
      </c>
      <c r="N98" s="50">
        <v>3518815</v>
      </c>
      <c r="O98" s="50">
        <v>293235</v>
      </c>
    </row>
    <row r="99" spans="1:15" x14ac:dyDescent="0.2">
      <c r="A99">
        <v>22091</v>
      </c>
      <c r="B99">
        <v>401.411</v>
      </c>
      <c r="C99">
        <v>1.032</v>
      </c>
      <c r="D99" s="49">
        <v>2640882.9700000002</v>
      </c>
      <c r="E99" s="49">
        <v>906284.23</v>
      </c>
      <c r="F99" s="49">
        <v>1734598.74</v>
      </c>
      <c r="G99" s="49">
        <v>1404103.28</v>
      </c>
      <c r="H99" s="49">
        <v>1556422.27</v>
      </c>
      <c r="I99" s="49">
        <v>3315.1866</v>
      </c>
      <c r="J99" s="49">
        <v>1734598.74</v>
      </c>
      <c r="L99" s="50">
        <v>1734599</v>
      </c>
      <c r="M99" s="50">
        <v>160501</v>
      </c>
      <c r="N99" s="50">
        <v>1574099</v>
      </c>
      <c r="O99" s="50">
        <v>131176</v>
      </c>
    </row>
    <row r="100" spans="1:15" x14ac:dyDescent="0.2">
      <c r="A100">
        <v>22092</v>
      </c>
      <c r="B100" s="49">
        <v>1201.4328</v>
      </c>
      <c r="C100">
        <v>1.032</v>
      </c>
      <c r="D100" s="49">
        <v>7904226.3899999997</v>
      </c>
      <c r="E100" s="49">
        <v>1390370.47</v>
      </c>
      <c r="F100" s="49">
        <v>6513855.9199999999</v>
      </c>
      <c r="G100" s="49">
        <v>2492232.71</v>
      </c>
      <c r="H100" s="49">
        <v>2848971.61</v>
      </c>
      <c r="I100" s="49">
        <v>3664.4558000000002</v>
      </c>
      <c r="J100" s="49">
        <v>6513855.9199999999</v>
      </c>
      <c r="L100" s="50">
        <v>6513856</v>
      </c>
      <c r="M100" s="50">
        <v>512426</v>
      </c>
      <c r="N100" s="50">
        <v>6001430</v>
      </c>
      <c r="O100" s="50">
        <v>500120</v>
      </c>
    </row>
    <row r="101" spans="1:15" x14ac:dyDescent="0.2">
      <c r="A101">
        <v>22093</v>
      </c>
      <c r="B101" s="49">
        <v>5694.5545000000002</v>
      </c>
      <c r="C101">
        <v>1.032</v>
      </c>
      <c r="D101" s="49">
        <v>37464474.060000002</v>
      </c>
      <c r="E101" s="49">
        <v>9709313.9600000009</v>
      </c>
      <c r="F101" s="49">
        <v>27755160.100000001</v>
      </c>
      <c r="G101" s="49">
        <v>12592763.560000001</v>
      </c>
      <c r="H101" s="49">
        <v>13855941.300000001</v>
      </c>
      <c r="I101" s="49">
        <v>3222.4443000000001</v>
      </c>
      <c r="J101" s="49">
        <v>27755160.100000001</v>
      </c>
      <c r="L101" s="50">
        <v>27755160</v>
      </c>
      <c r="M101" s="50">
        <v>2411146</v>
      </c>
      <c r="N101" s="50">
        <v>25344014</v>
      </c>
      <c r="O101" s="50">
        <v>2112004</v>
      </c>
    </row>
    <row r="102" spans="1:15" x14ac:dyDescent="0.2">
      <c r="A102">
        <v>22094</v>
      </c>
      <c r="B102">
        <v>698.02499999999998</v>
      </c>
      <c r="C102">
        <v>1.032</v>
      </c>
      <c r="D102" s="49">
        <v>4592306.4800000004</v>
      </c>
      <c r="E102" s="49">
        <v>1453263.19</v>
      </c>
      <c r="F102" s="49">
        <v>3139043.29</v>
      </c>
      <c r="G102" s="49">
        <v>2821801.58</v>
      </c>
      <c r="H102" s="49">
        <v>2749014.33</v>
      </c>
      <c r="I102" s="49">
        <v>3728.3015</v>
      </c>
      <c r="J102" s="49">
        <v>3139043.29</v>
      </c>
      <c r="L102" s="50">
        <v>3139043</v>
      </c>
      <c r="M102" s="50">
        <v>290426</v>
      </c>
      <c r="N102" s="50">
        <v>2848617</v>
      </c>
      <c r="O102" s="50">
        <v>237385</v>
      </c>
    </row>
    <row r="103" spans="1:15" x14ac:dyDescent="0.2">
      <c r="A103">
        <v>23101</v>
      </c>
      <c r="B103" s="49">
        <v>1068.7203</v>
      </c>
      <c r="C103">
        <v>1</v>
      </c>
      <c r="D103" s="49">
        <v>6813091.9100000001</v>
      </c>
      <c r="E103" s="49">
        <v>2717374.4</v>
      </c>
      <c r="F103" s="49">
        <v>4095717.51</v>
      </c>
      <c r="G103" s="49">
        <v>3270824.79</v>
      </c>
      <c r="H103" s="49">
        <v>3285735.42</v>
      </c>
      <c r="I103" s="49">
        <v>2851.7575000000002</v>
      </c>
      <c r="J103" s="49">
        <v>4095717.51</v>
      </c>
      <c r="L103" s="50">
        <v>4095718</v>
      </c>
      <c r="M103" s="50">
        <v>415857</v>
      </c>
      <c r="N103" s="50">
        <v>3679861</v>
      </c>
      <c r="O103" s="50">
        <v>431157</v>
      </c>
    </row>
    <row r="104" spans="1:15" x14ac:dyDescent="0.2">
      <c r="A104">
        <v>24086</v>
      </c>
      <c r="B104" s="49">
        <v>3398.0771</v>
      </c>
      <c r="C104">
        <v>1.08</v>
      </c>
      <c r="D104" s="49">
        <v>23395760.829999998</v>
      </c>
      <c r="E104" s="49">
        <v>9794561.5399999991</v>
      </c>
      <c r="F104" s="49">
        <v>13601199.289999999</v>
      </c>
      <c r="G104" s="49">
        <v>8600392.5500000007</v>
      </c>
      <c r="H104" s="49">
        <v>9134969.1199999992</v>
      </c>
      <c r="I104" s="49">
        <v>2923.0947999999999</v>
      </c>
      <c r="J104" s="49">
        <v>13601199.289999999</v>
      </c>
      <c r="L104" s="50">
        <v>13601199</v>
      </c>
      <c r="M104" s="50">
        <v>1439552</v>
      </c>
      <c r="N104" s="50">
        <v>12161647</v>
      </c>
      <c r="O104" s="50">
        <v>1013473</v>
      </c>
    </row>
    <row r="105" spans="1:15" x14ac:dyDescent="0.2">
      <c r="A105">
        <v>24087</v>
      </c>
      <c r="B105" s="49">
        <v>2572.7564000000002</v>
      </c>
      <c r="C105">
        <v>1.08</v>
      </c>
      <c r="D105" s="49">
        <v>17713427.809999999</v>
      </c>
      <c r="E105" s="49">
        <v>5999423.6600000001</v>
      </c>
      <c r="F105" s="49">
        <v>11714004.15</v>
      </c>
      <c r="G105" s="49">
        <v>4945572.58</v>
      </c>
      <c r="H105" s="49">
        <v>5258021.7300000004</v>
      </c>
      <c r="I105" s="49">
        <v>2881.8699000000001</v>
      </c>
      <c r="J105" s="49">
        <v>11714004.15</v>
      </c>
      <c r="L105" s="50">
        <v>11714004</v>
      </c>
      <c r="M105" s="50">
        <v>1092194</v>
      </c>
      <c r="N105" s="50">
        <v>10621810</v>
      </c>
      <c r="O105" s="50">
        <v>885152</v>
      </c>
    </row>
    <row r="106" spans="1:15" x14ac:dyDescent="0.2">
      <c r="A106">
        <v>24089</v>
      </c>
      <c r="B106" s="49">
        <v>2799.9746</v>
      </c>
      <c r="C106">
        <v>1.08</v>
      </c>
      <c r="D106" s="49">
        <v>19277825.120000001</v>
      </c>
      <c r="E106" s="49">
        <v>8052680.3300000001</v>
      </c>
      <c r="F106" s="49">
        <v>11225144.789999999</v>
      </c>
      <c r="G106" s="49">
        <v>11334566.779999999</v>
      </c>
      <c r="H106" s="49">
        <v>11619090.109999999</v>
      </c>
      <c r="I106" s="49">
        <v>4014.5758999999998</v>
      </c>
      <c r="J106" s="49">
        <v>11240710.550000001</v>
      </c>
      <c r="K106" t="s">
        <v>794</v>
      </c>
      <c r="L106" s="50">
        <v>11240711</v>
      </c>
      <c r="M106" s="50">
        <v>1111575</v>
      </c>
      <c r="N106" s="50">
        <v>10129136</v>
      </c>
      <c r="O106" s="50">
        <v>844096</v>
      </c>
    </row>
    <row r="107" spans="1:15" x14ac:dyDescent="0.2">
      <c r="A107">
        <v>24090</v>
      </c>
      <c r="B107" s="49">
        <v>12271.8992</v>
      </c>
      <c r="C107">
        <v>1.08</v>
      </c>
      <c r="D107" s="49">
        <v>84492025.989999995</v>
      </c>
      <c r="E107" s="49">
        <v>22450953.079999998</v>
      </c>
      <c r="F107" s="49">
        <v>62041072.909999996</v>
      </c>
      <c r="G107" s="49">
        <v>28503165.050000001</v>
      </c>
      <c r="H107" s="49">
        <v>31698889.300000001</v>
      </c>
      <c r="I107" s="49">
        <v>4056.1190000000001</v>
      </c>
      <c r="J107" s="49">
        <v>62041072.909999996</v>
      </c>
      <c r="L107" s="50">
        <v>62041073</v>
      </c>
      <c r="M107" s="50">
        <v>5248840</v>
      </c>
      <c r="N107" s="50">
        <v>56792233</v>
      </c>
      <c r="O107" s="50">
        <v>4732692</v>
      </c>
    </row>
    <row r="108" spans="1:15" x14ac:dyDescent="0.2">
      <c r="A108">
        <v>24091</v>
      </c>
      <c r="B108">
        <v>31.875</v>
      </c>
      <c r="C108">
        <v>1.08</v>
      </c>
      <c r="D108" s="49">
        <v>219459.38</v>
      </c>
      <c r="E108" s="49">
        <v>222081.21</v>
      </c>
      <c r="F108">
        <v>0</v>
      </c>
      <c r="G108" s="49">
        <v>202703.65</v>
      </c>
      <c r="H108" s="49">
        <v>177209.41</v>
      </c>
      <c r="I108" s="49">
        <v>4229.5523999999996</v>
      </c>
      <c r="J108" s="49">
        <v>218919.94</v>
      </c>
      <c r="K108" t="s">
        <v>794</v>
      </c>
      <c r="L108" s="50">
        <v>218920</v>
      </c>
      <c r="M108" s="50">
        <v>12359</v>
      </c>
      <c r="N108" s="50">
        <v>206561</v>
      </c>
      <c r="O108" s="50">
        <v>17213</v>
      </c>
    </row>
    <row r="109" spans="1:15" x14ac:dyDescent="0.2">
      <c r="A109">
        <v>24093</v>
      </c>
      <c r="B109" s="49">
        <v>21110.555400000001</v>
      </c>
      <c r="C109">
        <v>1.08</v>
      </c>
      <c r="D109" s="49">
        <v>145346173.93000001</v>
      </c>
      <c r="E109" s="49">
        <v>71682722.709999993</v>
      </c>
      <c r="F109" s="49">
        <v>73663451.219999999</v>
      </c>
      <c r="G109" s="49">
        <v>22505940.170000002</v>
      </c>
      <c r="H109" s="49">
        <v>24122760.329999998</v>
      </c>
      <c r="I109" s="49">
        <v>1543.8311000000001</v>
      </c>
      <c r="J109" s="49">
        <v>73663451.219999999</v>
      </c>
      <c r="L109" s="50">
        <v>73663451</v>
      </c>
      <c r="M109" s="50">
        <v>8518657</v>
      </c>
      <c r="N109" s="50">
        <v>65144794</v>
      </c>
      <c r="O109" s="50">
        <v>5428742</v>
      </c>
    </row>
    <row r="110" spans="1:15" x14ac:dyDescent="0.2">
      <c r="A110">
        <v>25001</v>
      </c>
      <c r="B110" s="49">
        <v>1705.3492000000001</v>
      </c>
      <c r="C110">
        <v>1.08</v>
      </c>
      <c r="D110" s="49">
        <v>11741329.24</v>
      </c>
      <c r="E110" s="49">
        <v>3890227.04</v>
      </c>
      <c r="F110" s="49">
        <v>7851102.2000000002</v>
      </c>
      <c r="G110" s="49">
        <v>5977664.8700000001</v>
      </c>
      <c r="H110" s="49">
        <v>6102631.5700000003</v>
      </c>
      <c r="I110" s="49">
        <v>3842.3890000000001</v>
      </c>
      <c r="J110" s="49">
        <v>7851102.2000000002</v>
      </c>
      <c r="L110" s="50">
        <v>7851102</v>
      </c>
      <c r="M110" s="50">
        <v>685038</v>
      </c>
      <c r="N110" s="50">
        <v>7166064</v>
      </c>
      <c r="O110" s="50">
        <v>597173</v>
      </c>
    </row>
    <row r="111" spans="1:15" x14ac:dyDescent="0.2">
      <c r="A111">
        <v>25002</v>
      </c>
      <c r="B111">
        <v>920.56960000000004</v>
      </c>
      <c r="C111">
        <v>1.08</v>
      </c>
      <c r="D111" s="49">
        <v>6338121.7000000002</v>
      </c>
      <c r="E111" s="49">
        <v>2040837.77</v>
      </c>
      <c r="F111" s="49">
        <v>4297283.93</v>
      </c>
      <c r="G111" s="49">
        <v>3239521.4</v>
      </c>
      <c r="H111" s="49">
        <v>3875353.18</v>
      </c>
      <c r="I111" s="49">
        <v>4931.4757</v>
      </c>
      <c r="J111" s="49">
        <v>4539766.6100000003</v>
      </c>
      <c r="K111" t="s">
        <v>794</v>
      </c>
      <c r="L111" s="50">
        <v>4539767</v>
      </c>
      <c r="M111" s="50">
        <v>385337</v>
      </c>
      <c r="N111" s="50">
        <v>4154430</v>
      </c>
      <c r="O111" s="50">
        <v>346203</v>
      </c>
    </row>
    <row r="112" spans="1:15" x14ac:dyDescent="0.2">
      <c r="A112">
        <v>25003</v>
      </c>
      <c r="B112">
        <v>620.7722</v>
      </c>
      <c r="C112">
        <v>1.08</v>
      </c>
      <c r="D112" s="49">
        <v>4274016.5999999996</v>
      </c>
      <c r="E112" s="49">
        <v>2429831.66</v>
      </c>
      <c r="F112" s="49">
        <v>1844184.94</v>
      </c>
      <c r="G112" s="49">
        <v>2587235.64</v>
      </c>
      <c r="H112" s="49">
        <v>3091063.55</v>
      </c>
      <c r="I112" s="49">
        <v>3852.7705999999998</v>
      </c>
      <c r="J112" s="49">
        <v>2391692.88</v>
      </c>
      <c r="K112" t="s">
        <v>794</v>
      </c>
      <c r="L112" s="50">
        <v>2391693</v>
      </c>
      <c r="M112" s="50">
        <v>251190</v>
      </c>
      <c r="N112" s="50">
        <v>2140503</v>
      </c>
      <c r="O112" s="50">
        <v>178376</v>
      </c>
    </row>
    <row r="113" spans="1:15" x14ac:dyDescent="0.2">
      <c r="A113">
        <v>26001</v>
      </c>
      <c r="B113">
        <v>594.5</v>
      </c>
      <c r="C113">
        <v>1.0309999999999999</v>
      </c>
      <c r="D113" s="49">
        <v>3907425.56</v>
      </c>
      <c r="E113" s="49">
        <v>1775873.31</v>
      </c>
      <c r="F113" s="49">
        <v>2131552.25</v>
      </c>
      <c r="G113" s="49">
        <v>2250217.4500000002</v>
      </c>
      <c r="H113" s="49">
        <v>2448198.46</v>
      </c>
      <c r="I113" s="49">
        <v>3153.1514000000002</v>
      </c>
      <c r="J113" s="49">
        <v>2131552.25</v>
      </c>
      <c r="L113" s="50">
        <v>2131552</v>
      </c>
      <c r="M113" s="50">
        <v>249899</v>
      </c>
      <c r="N113" s="50">
        <v>1881653</v>
      </c>
      <c r="O113" s="50">
        <v>156804</v>
      </c>
    </row>
    <row r="114" spans="1:15" x14ac:dyDescent="0.2">
      <c r="A114">
        <v>26002</v>
      </c>
      <c r="B114" s="49">
        <v>1219.7139</v>
      </c>
      <c r="C114">
        <v>1.0309999999999999</v>
      </c>
      <c r="D114" s="49">
        <v>8016722.0700000003</v>
      </c>
      <c r="E114" s="49">
        <v>2542525.56</v>
      </c>
      <c r="F114" s="49">
        <v>5474196.5099999998</v>
      </c>
      <c r="G114" s="49">
        <v>1288039.73</v>
      </c>
      <c r="H114" s="49">
        <v>1370116.02</v>
      </c>
      <c r="I114" s="49">
        <v>1876.6986999999999</v>
      </c>
      <c r="J114" s="49">
        <v>5474196.5099999998</v>
      </c>
      <c r="L114" s="50">
        <v>5474197</v>
      </c>
      <c r="M114" s="50">
        <v>520931</v>
      </c>
      <c r="N114" s="50">
        <v>4953266</v>
      </c>
      <c r="O114" s="50">
        <v>412773</v>
      </c>
    </row>
    <row r="115" spans="1:15" x14ac:dyDescent="0.2">
      <c r="A115">
        <v>26005</v>
      </c>
      <c r="B115">
        <v>605.07860000000005</v>
      </c>
      <c r="C115">
        <v>1.0309999999999999</v>
      </c>
      <c r="D115" s="49">
        <v>3976954.73</v>
      </c>
      <c r="E115" s="49">
        <v>1982931.29</v>
      </c>
      <c r="F115" s="49">
        <v>1994023.44</v>
      </c>
      <c r="G115" s="49">
        <v>1910018.56</v>
      </c>
      <c r="H115" s="49">
        <v>1866685.07</v>
      </c>
      <c r="I115" s="49">
        <v>2613.3373000000001</v>
      </c>
      <c r="J115" s="49">
        <v>1994023.44</v>
      </c>
      <c r="L115" s="50">
        <v>1994023</v>
      </c>
      <c r="M115" s="50">
        <v>257479</v>
      </c>
      <c r="N115" s="50">
        <v>1736544</v>
      </c>
      <c r="O115" s="50">
        <v>144712</v>
      </c>
    </row>
    <row r="116" spans="1:15" x14ac:dyDescent="0.2">
      <c r="A116">
        <v>26006</v>
      </c>
      <c r="B116" s="49">
        <v>8876.098</v>
      </c>
      <c r="C116">
        <v>1.0309999999999999</v>
      </c>
      <c r="D116" s="49">
        <v>58339263.619999997</v>
      </c>
      <c r="E116" s="49">
        <v>36746826.130000003</v>
      </c>
      <c r="F116" s="49">
        <v>21592437.489999998</v>
      </c>
      <c r="G116" s="49">
        <v>9282937.1999999993</v>
      </c>
      <c r="H116" s="49">
        <v>9473375.9100000001</v>
      </c>
      <c r="I116" s="49">
        <v>1253.3767</v>
      </c>
      <c r="J116" s="49">
        <v>21592437.489999998</v>
      </c>
      <c r="L116" s="50">
        <v>21592437</v>
      </c>
      <c r="M116" s="50">
        <v>3540557</v>
      </c>
      <c r="N116" s="50">
        <v>18051880</v>
      </c>
      <c r="O116" s="50">
        <v>1504327</v>
      </c>
    </row>
    <row r="117" spans="1:15" x14ac:dyDescent="0.2">
      <c r="A117">
        <v>27055</v>
      </c>
      <c r="B117">
        <v>152.85120000000001</v>
      </c>
      <c r="C117">
        <v>1</v>
      </c>
      <c r="D117" s="49">
        <v>974426.4</v>
      </c>
      <c r="E117" s="49">
        <v>388445.28</v>
      </c>
      <c r="F117" s="49">
        <v>585981.12</v>
      </c>
      <c r="G117" s="49">
        <v>573872.55000000005</v>
      </c>
      <c r="H117" s="49">
        <v>633290.35</v>
      </c>
      <c r="I117" s="49">
        <v>3906.8580000000002</v>
      </c>
      <c r="J117" s="49">
        <v>633290.35</v>
      </c>
      <c r="K117" t="s">
        <v>794</v>
      </c>
      <c r="L117" s="50">
        <v>633290</v>
      </c>
      <c r="M117" s="50">
        <v>62259</v>
      </c>
      <c r="N117" s="50">
        <v>571031</v>
      </c>
      <c r="O117" s="50">
        <v>47586</v>
      </c>
    </row>
    <row r="118" spans="1:15" x14ac:dyDescent="0.2">
      <c r="A118">
        <v>27056</v>
      </c>
      <c r="B118">
        <v>114.2803</v>
      </c>
      <c r="C118">
        <v>1</v>
      </c>
      <c r="D118" s="49">
        <v>728536.91</v>
      </c>
      <c r="E118" s="49">
        <v>430313.99</v>
      </c>
      <c r="F118" s="49">
        <v>298222.92</v>
      </c>
      <c r="G118" s="49">
        <v>1010234.2</v>
      </c>
      <c r="H118" s="49">
        <v>976223.76</v>
      </c>
      <c r="I118" s="49">
        <v>5188.4548999999997</v>
      </c>
      <c r="J118" s="49">
        <v>1010234.2</v>
      </c>
      <c r="K118" t="s">
        <v>794</v>
      </c>
      <c r="L118" s="50">
        <v>1010234</v>
      </c>
      <c r="M118" s="50">
        <v>40840</v>
      </c>
      <c r="N118" s="50">
        <v>969394</v>
      </c>
      <c r="O118" s="50">
        <v>80783</v>
      </c>
    </row>
    <row r="119" spans="1:15" x14ac:dyDescent="0.2">
      <c r="A119">
        <v>27057</v>
      </c>
      <c r="B119">
        <v>154.99940000000001</v>
      </c>
      <c r="C119">
        <v>1</v>
      </c>
      <c r="D119" s="49">
        <v>988121.18</v>
      </c>
      <c r="E119" s="49">
        <v>452732.89</v>
      </c>
      <c r="F119" s="49">
        <v>535388.29</v>
      </c>
      <c r="G119" s="49">
        <v>578048.13</v>
      </c>
      <c r="H119" s="49">
        <v>570470.81000000006</v>
      </c>
      <c r="I119" s="49">
        <v>3753.4277000000002</v>
      </c>
      <c r="J119" s="49">
        <v>578048.13</v>
      </c>
      <c r="K119" t="s">
        <v>794</v>
      </c>
      <c r="L119" s="50">
        <v>578048</v>
      </c>
      <c r="M119" s="50">
        <v>62744</v>
      </c>
      <c r="N119" s="50">
        <v>515304</v>
      </c>
      <c r="O119" s="50">
        <v>42942</v>
      </c>
    </row>
    <row r="120" spans="1:15" x14ac:dyDescent="0.2">
      <c r="A120">
        <v>27058</v>
      </c>
      <c r="B120">
        <v>222.2388</v>
      </c>
      <c r="C120">
        <v>1</v>
      </c>
      <c r="D120" s="49">
        <v>1416772.35</v>
      </c>
      <c r="E120" s="49">
        <v>582318.74</v>
      </c>
      <c r="F120" s="49">
        <v>834453.61</v>
      </c>
      <c r="G120" s="49">
        <v>1016984.83</v>
      </c>
      <c r="H120" s="49">
        <v>1091688.5</v>
      </c>
      <c r="I120" s="49">
        <v>3783.8543</v>
      </c>
      <c r="J120" s="49">
        <v>1091688.5</v>
      </c>
      <c r="K120" t="s">
        <v>794</v>
      </c>
      <c r="L120" s="50">
        <v>1091688</v>
      </c>
      <c r="M120" s="50">
        <v>90436</v>
      </c>
      <c r="N120" s="50">
        <v>1001252</v>
      </c>
      <c r="O120" s="50">
        <v>83438</v>
      </c>
    </row>
    <row r="121" spans="1:15" x14ac:dyDescent="0.2">
      <c r="A121">
        <v>27059</v>
      </c>
      <c r="B121">
        <v>220.08250000000001</v>
      </c>
      <c r="C121">
        <v>1</v>
      </c>
      <c r="D121" s="49">
        <v>1403025.94</v>
      </c>
      <c r="E121" s="49">
        <v>697291.1</v>
      </c>
      <c r="F121" s="49">
        <v>705734.84</v>
      </c>
      <c r="G121" s="49">
        <v>923530.28</v>
      </c>
      <c r="H121" s="49">
        <v>995677.8</v>
      </c>
      <c r="I121" s="49">
        <v>3594.4670999999998</v>
      </c>
      <c r="J121" s="49">
        <v>995677.8</v>
      </c>
      <c r="K121" t="s">
        <v>794</v>
      </c>
      <c r="L121" s="50">
        <v>995678</v>
      </c>
      <c r="M121" s="50">
        <v>87656</v>
      </c>
      <c r="N121" s="50">
        <v>908022</v>
      </c>
      <c r="O121" s="50">
        <v>75669</v>
      </c>
    </row>
    <row r="122" spans="1:15" x14ac:dyDescent="0.2">
      <c r="A122">
        <v>27061</v>
      </c>
      <c r="B122" s="49">
        <v>1604.2215000000001</v>
      </c>
      <c r="C122">
        <v>1</v>
      </c>
      <c r="D122" s="49">
        <v>10226912.060000001</v>
      </c>
      <c r="E122" s="49">
        <v>4784534.6900000004</v>
      </c>
      <c r="F122" s="49">
        <v>5442377.3700000001</v>
      </c>
      <c r="G122" s="49">
        <v>3448599.97</v>
      </c>
      <c r="H122" s="49">
        <v>4074387.09</v>
      </c>
      <c r="I122" s="49">
        <v>2657.3388</v>
      </c>
      <c r="J122" s="49">
        <v>5442377.3700000001</v>
      </c>
      <c r="L122" s="50">
        <v>5442377</v>
      </c>
      <c r="M122" s="50">
        <v>633131</v>
      </c>
      <c r="N122" s="50">
        <v>4809246</v>
      </c>
      <c r="O122" s="50">
        <v>400771</v>
      </c>
    </row>
    <row r="123" spans="1:15" x14ac:dyDescent="0.2">
      <c r="A123">
        <v>28101</v>
      </c>
      <c r="B123">
        <v>978.42840000000001</v>
      </c>
      <c r="C123">
        <v>1.01</v>
      </c>
      <c r="D123" s="49">
        <v>6299855.8600000003</v>
      </c>
      <c r="E123" s="49">
        <v>2158257.14</v>
      </c>
      <c r="F123" s="49">
        <v>4141598.7200000002</v>
      </c>
      <c r="G123" s="49">
        <v>3566982.02</v>
      </c>
      <c r="H123" s="49">
        <v>3823598.5</v>
      </c>
      <c r="I123" s="49">
        <v>3588.6979999999999</v>
      </c>
      <c r="J123" s="49">
        <v>4141598.7200000002</v>
      </c>
      <c r="L123" s="50">
        <v>4141599</v>
      </c>
      <c r="M123" s="50">
        <v>378265</v>
      </c>
      <c r="N123" s="50">
        <v>3763334</v>
      </c>
      <c r="O123" s="50">
        <v>313612</v>
      </c>
    </row>
    <row r="124" spans="1:15" x14ac:dyDescent="0.2">
      <c r="A124">
        <v>28102</v>
      </c>
      <c r="B124" s="49">
        <v>1402.6207999999999</v>
      </c>
      <c r="C124">
        <v>1.01</v>
      </c>
      <c r="D124" s="49">
        <v>9031124.6799999997</v>
      </c>
      <c r="E124" s="49">
        <v>3582944.62</v>
      </c>
      <c r="F124" s="49">
        <v>5448180.0599999996</v>
      </c>
      <c r="G124" s="49">
        <v>3359875.72</v>
      </c>
      <c r="H124" s="49">
        <v>3578801.82</v>
      </c>
      <c r="I124" s="49">
        <v>2492.3825999999999</v>
      </c>
      <c r="J124" s="49">
        <v>5448180.0599999996</v>
      </c>
      <c r="L124" s="50">
        <v>5448180</v>
      </c>
      <c r="M124" s="50">
        <v>546802</v>
      </c>
      <c r="N124" s="50">
        <v>4901378</v>
      </c>
      <c r="O124" s="50">
        <v>408449</v>
      </c>
    </row>
    <row r="125" spans="1:15" x14ac:dyDescent="0.2">
      <c r="A125">
        <v>28103</v>
      </c>
      <c r="B125" s="49">
        <v>1064.0051000000001</v>
      </c>
      <c r="C125">
        <v>1.01</v>
      </c>
      <c r="D125" s="49">
        <v>6850862.8399999999</v>
      </c>
      <c r="E125" s="49">
        <v>1931741.79</v>
      </c>
      <c r="F125" s="49">
        <v>4919121.05</v>
      </c>
      <c r="G125" s="49">
        <v>3222861.03</v>
      </c>
      <c r="H125" s="49">
        <v>3358621.17</v>
      </c>
      <c r="I125" s="49">
        <v>3400.8355999999999</v>
      </c>
      <c r="J125" s="49">
        <v>4919121.05</v>
      </c>
      <c r="L125" s="50">
        <v>4919121</v>
      </c>
      <c r="M125" s="50">
        <v>408758</v>
      </c>
      <c r="N125" s="50">
        <v>4510363</v>
      </c>
      <c r="O125" s="50">
        <v>375864</v>
      </c>
    </row>
    <row r="126" spans="1:15" x14ac:dyDescent="0.2">
      <c r="A126">
        <v>29001</v>
      </c>
      <c r="B126">
        <v>282.74090000000001</v>
      </c>
      <c r="C126">
        <v>1</v>
      </c>
      <c r="D126" s="49">
        <v>1802473.24</v>
      </c>
      <c r="E126" s="49">
        <v>940853.28</v>
      </c>
      <c r="F126" s="49">
        <v>861619.96</v>
      </c>
      <c r="G126" s="49">
        <v>943994.09</v>
      </c>
      <c r="H126" s="49">
        <v>1203171.01</v>
      </c>
      <c r="I126" s="49">
        <v>2980.4212000000002</v>
      </c>
      <c r="J126" s="49">
        <v>1203171.01</v>
      </c>
      <c r="K126" t="s">
        <v>794</v>
      </c>
      <c r="L126" s="50">
        <v>1203171</v>
      </c>
      <c r="M126" s="50">
        <v>112859</v>
      </c>
      <c r="N126" s="50">
        <v>1090312</v>
      </c>
      <c r="O126" s="50">
        <v>90860</v>
      </c>
    </row>
    <row r="127" spans="1:15" x14ac:dyDescent="0.2">
      <c r="A127">
        <v>29002</v>
      </c>
      <c r="B127">
        <v>181.2773</v>
      </c>
      <c r="C127">
        <v>1</v>
      </c>
      <c r="D127" s="49">
        <v>1155642.79</v>
      </c>
      <c r="E127" s="49">
        <v>373463.97</v>
      </c>
      <c r="F127" s="49">
        <v>782178.82</v>
      </c>
      <c r="G127" s="49">
        <v>758673.04</v>
      </c>
      <c r="H127" s="49">
        <v>693886.82</v>
      </c>
      <c r="I127" s="49">
        <v>4101.2345999999998</v>
      </c>
      <c r="J127" s="49">
        <v>782178.82</v>
      </c>
      <c r="L127" s="50">
        <v>782179</v>
      </c>
      <c r="M127" s="50">
        <v>76218</v>
      </c>
      <c r="N127" s="50">
        <v>705961</v>
      </c>
      <c r="O127" s="50">
        <v>58830</v>
      </c>
    </row>
    <row r="128" spans="1:15" x14ac:dyDescent="0.2">
      <c r="A128">
        <v>29003</v>
      </c>
      <c r="B128">
        <v>172.7056</v>
      </c>
      <c r="C128">
        <v>1</v>
      </c>
      <c r="D128" s="49">
        <v>1100998.2</v>
      </c>
      <c r="E128" s="49">
        <v>392013.65</v>
      </c>
      <c r="F128" s="49">
        <v>708984.55</v>
      </c>
      <c r="G128" s="49">
        <v>745909.29</v>
      </c>
      <c r="H128" s="49">
        <v>738375.51</v>
      </c>
      <c r="I128" s="49">
        <v>3556.7981</v>
      </c>
      <c r="J128" s="49">
        <v>745909.29</v>
      </c>
      <c r="K128" t="s">
        <v>794</v>
      </c>
      <c r="L128" s="50">
        <v>745909</v>
      </c>
      <c r="M128" s="50">
        <v>65628</v>
      </c>
      <c r="N128" s="50">
        <v>680281</v>
      </c>
      <c r="O128" s="50">
        <v>56690</v>
      </c>
    </row>
    <row r="129" spans="1:15" x14ac:dyDescent="0.2">
      <c r="A129">
        <v>29004</v>
      </c>
      <c r="B129">
        <v>406.6807</v>
      </c>
      <c r="C129">
        <v>1</v>
      </c>
      <c r="D129" s="49">
        <v>2592589.46</v>
      </c>
      <c r="E129" s="49">
        <v>1240730.43</v>
      </c>
      <c r="F129" s="49">
        <v>1351859.03</v>
      </c>
      <c r="G129" s="49">
        <v>1352552.39</v>
      </c>
      <c r="H129" s="49">
        <v>1478768.56</v>
      </c>
      <c r="I129" s="49">
        <v>2894.0435000000002</v>
      </c>
      <c r="J129" s="49">
        <v>1478768.56</v>
      </c>
      <c r="K129" t="s">
        <v>794</v>
      </c>
      <c r="L129" s="50">
        <v>1478769</v>
      </c>
      <c r="M129" s="50">
        <v>152879</v>
      </c>
      <c r="N129" s="50">
        <v>1325890</v>
      </c>
      <c r="O129" s="50">
        <v>110491</v>
      </c>
    </row>
    <row r="130" spans="1:15" x14ac:dyDescent="0.2">
      <c r="A130">
        <v>30093</v>
      </c>
      <c r="B130" s="49">
        <v>1747.1813999999999</v>
      </c>
      <c r="C130">
        <v>1.032</v>
      </c>
      <c r="D130" s="49">
        <v>11494706.43</v>
      </c>
      <c r="E130" s="49">
        <v>4123733.78</v>
      </c>
      <c r="F130" s="49">
        <v>7370972.6500000004</v>
      </c>
      <c r="G130" s="49">
        <v>6558383.21</v>
      </c>
      <c r="H130" s="49">
        <v>6662583.5800000001</v>
      </c>
      <c r="I130" s="49">
        <v>3542.8213999999998</v>
      </c>
      <c r="J130" s="49">
        <v>7370972.6500000004</v>
      </c>
      <c r="L130" s="50">
        <v>7370973</v>
      </c>
      <c r="M130" s="50">
        <v>688575</v>
      </c>
      <c r="N130" s="50">
        <v>6682398</v>
      </c>
      <c r="O130" s="50">
        <v>556867</v>
      </c>
    </row>
    <row r="131" spans="1:15" x14ac:dyDescent="0.2">
      <c r="A131">
        <v>31116</v>
      </c>
      <c r="B131">
        <v>210.2141</v>
      </c>
      <c r="C131">
        <v>1</v>
      </c>
      <c r="D131" s="49">
        <v>1340114.8899999999</v>
      </c>
      <c r="E131" s="49">
        <v>468692.16</v>
      </c>
      <c r="F131" s="49">
        <v>871422.73</v>
      </c>
      <c r="G131" s="49">
        <v>828801.19</v>
      </c>
      <c r="H131" s="49">
        <v>993231.35999999999</v>
      </c>
      <c r="I131" s="49">
        <v>5365.4741999999997</v>
      </c>
      <c r="J131" s="49">
        <v>993231.35999999999</v>
      </c>
      <c r="K131" t="s">
        <v>794</v>
      </c>
      <c r="L131" s="50">
        <v>993231</v>
      </c>
      <c r="M131" s="50">
        <v>81306</v>
      </c>
      <c r="N131" s="50">
        <v>911925</v>
      </c>
      <c r="O131" s="50">
        <v>75994</v>
      </c>
    </row>
    <row r="132" spans="1:15" x14ac:dyDescent="0.2">
      <c r="A132">
        <v>31117</v>
      </c>
      <c r="B132">
        <v>160.07749999999999</v>
      </c>
      <c r="C132">
        <v>1</v>
      </c>
      <c r="D132" s="49">
        <v>1020494.06</v>
      </c>
      <c r="E132" s="49">
        <v>567476.43000000005</v>
      </c>
      <c r="F132" s="49">
        <v>453017.63</v>
      </c>
      <c r="G132" s="49">
        <v>740731.01</v>
      </c>
      <c r="H132" s="49">
        <v>808818.9</v>
      </c>
      <c r="I132" s="49">
        <v>3930.1993000000002</v>
      </c>
      <c r="J132" s="49">
        <v>808818.9</v>
      </c>
      <c r="K132" t="s">
        <v>794</v>
      </c>
      <c r="L132" s="50">
        <v>808819</v>
      </c>
      <c r="M132" s="50">
        <v>61655</v>
      </c>
      <c r="N132" s="50">
        <v>747164</v>
      </c>
      <c r="O132" s="50">
        <v>62264</v>
      </c>
    </row>
    <row r="133" spans="1:15" x14ac:dyDescent="0.2">
      <c r="A133">
        <v>31118</v>
      </c>
      <c r="B133">
        <v>70.333699999999993</v>
      </c>
      <c r="C133">
        <v>1</v>
      </c>
      <c r="D133" s="49">
        <v>448377.34</v>
      </c>
      <c r="E133" s="49">
        <v>339095.26</v>
      </c>
      <c r="F133" s="49">
        <v>109282.08</v>
      </c>
      <c r="G133" s="49">
        <v>528125.47</v>
      </c>
      <c r="H133" s="49">
        <v>421444.78</v>
      </c>
      <c r="I133" s="49">
        <v>5077.5681000000004</v>
      </c>
      <c r="J133" s="49">
        <v>528125.47</v>
      </c>
      <c r="K133" t="s">
        <v>794</v>
      </c>
      <c r="L133" s="50">
        <v>528125</v>
      </c>
      <c r="M133" s="50">
        <v>23850</v>
      </c>
      <c r="N133" s="50">
        <v>504275</v>
      </c>
      <c r="O133" s="50">
        <v>42023</v>
      </c>
    </row>
    <row r="134" spans="1:15" x14ac:dyDescent="0.2">
      <c r="A134">
        <v>31121</v>
      </c>
      <c r="B134">
        <v>574.69159999999999</v>
      </c>
      <c r="C134">
        <v>1</v>
      </c>
      <c r="D134" s="49">
        <v>3663658.95</v>
      </c>
      <c r="E134" s="49">
        <v>1363976.9</v>
      </c>
      <c r="F134" s="49">
        <v>2299682.0499999998</v>
      </c>
      <c r="G134" s="49">
        <v>2364398.62</v>
      </c>
      <c r="H134" s="49">
        <v>2378752.04</v>
      </c>
      <c r="I134" s="49">
        <v>3832.8189000000002</v>
      </c>
      <c r="J134" s="49">
        <v>2299682.0499999998</v>
      </c>
      <c r="L134" s="50">
        <v>2299682</v>
      </c>
      <c r="M134" s="50">
        <v>228596</v>
      </c>
      <c r="N134" s="50">
        <v>2071086</v>
      </c>
      <c r="O134" s="50">
        <v>172591</v>
      </c>
    </row>
    <row r="135" spans="1:15" x14ac:dyDescent="0.2">
      <c r="A135">
        <v>31122</v>
      </c>
      <c r="B135">
        <v>184.4213</v>
      </c>
      <c r="C135">
        <v>1</v>
      </c>
      <c r="D135" s="49">
        <v>1175685.79</v>
      </c>
      <c r="E135" s="49">
        <v>517081.5</v>
      </c>
      <c r="F135" s="49">
        <v>658604.29</v>
      </c>
      <c r="G135" s="49">
        <v>848278.27</v>
      </c>
      <c r="H135" s="49">
        <v>888218.87</v>
      </c>
      <c r="I135" s="49">
        <v>3825.2682</v>
      </c>
      <c r="J135" s="49">
        <v>888218.87</v>
      </c>
      <c r="K135" t="s">
        <v>794</v>
      </c>
      <c r="L135" s="50">
        <v>888219</v>
      </c>
      <c r="M135" s="50">
        <v>65033</v>
      </c>
      <c r="N135" s="50">
        <v>823186</v>
      </c>
      <c r="O135" s="50">
        <v>68599</v>
      </c>
    </row>
    <row r="136" spans="1:15" x14ac:dyDescent="0.2">
      <c r="A136">
        <v>32054</v>
      </c>
      <c r="B136">
        <v>112.94459999999999</v>
      </c>
      <c r="C136">
        <v>1.0409999999999999</v>
      </c>
      <c r="D136" s="49">
        <v>749542.72</v>
      </c>
      <c r="E136" s="49">
        <v>344271.43</v>
      </c>
      <c r="F136" s="49">
        <v>405271.29</v>
      </c>
      <c r="G136" s="49">
        <v>765606.13</v>
      </c>
      <c r="H136" s="49">
        <v>695080.58</v>
      </c>
      <c r="I136" s="49">
        <v>5955.6824999999999</v>
      </c>
      <c r="J136" s="49">
        <v>796995.98</v>
      </c>
      <c r="K136" t="s">
        <v>794</v>
      </c>
      <c r="L136" s="50">
        <v>796996</v>
      </c>
      <c r="M136" s="50">
        <v>46071</v>
      </c>
      <c r="N136" s="50">
        <v>750925</v>
      </c>
      <c r="O136" s="50">
        <v>62577</v>
      </c>
    </row>
    <row r="137" spans="1:15" x14ac:dyDescent="0.2">
      <c r="A137">
        <v>32055</v>
      </c>
      <c r="B137">
        <v>537.13760000000002</v>
      </c>
      <c r="C137">
        <v>1.0409999999999999</v>
      </c>
      <c r="D137" s="49">
        <v>3564646.54</v>
      </c>
      <c r="E137" s="49">
        <v>1580330.57</v>
      </c>
      <c r="F137" s="49">
        <v>1984315.97</v>
      </c>
      <c r="G137" s="49">
        <v>1967734.04</v>
      </c>
      <c r="H137" s="49">
        <v>1952145.84</v>
      </c>
      <c r="I137" s="49">
        <v>2954.2489</v>
      </c>
      <c r="J137" s="49">
        <v>1984315.97</v>
      </c>
      <c r="L137" s="50">
        <v>1984316</v>
      </c>
      <c r="M137" s="50">
        <v>222552</v>
      </c>
      <c r="N137" s="50">
        <v>1761764</v>
      </c>
      <c r="O137" s="50">
        <v>146814</v>
      </c>
    </row>
    <row r="138" spans="1:15" x14ac:dyDescent="0.2">
      <c r="A138">
        <v>32056</v>
      </c>
      <c r="B138">
        <v>151.0899</v>
      </c>
      <c r="C138">
        <v>1.0409999999999999</v>
      </c>
      <c r="D138" s="49">
        <v>1002689.24</v>
      </c>
      <c r="E138" s="49">
        <v>353549.53</v>
      </c>
      <c r="F138" s="49">
        <v>649139.71</v>
      </c>
      <c r="G138" s="49">
        <v>684544.22</v>
      </c>
      <c r="H138" s="49">
        <v>722828.27</v>
      </c>
      <c r="I138" s="49">
        <v>4724.5397999999996</v>
      </c>
      <c r="J138" s="49">
        <v>752464.23</v>
      </c>
      <c r="K138" t="s">
        <v>794</v>
      </c>
      <c r="L138" s="50">
        <v>752464</v>
      </c>
      <c r="M138" s="50">
        <v>61866</v>
      </c>
      <c r="N138" s="50">
        <v>690598</v>
      </c>
      <c r="O138" s="50">
        <v>57550</v>
      </c>
    </row>
    <row r="139" spans="1:15" x14ac:dyDescent="0.2">
      <c r="A139">
        <v>32058</v>
      </c>
      <c r="B139">
        <v>255.77809999999999</v>
      </c>
      <c r="C139">
        <v>1.0409999999999999</v>
      </c>
      <c r="D139" s="49">
        <v>1697439.39</v>
      </c>
      <c r="E139" s="49">
        <v>548186.18999999994</v>
      </c>
      <c r="F139" s="49">
        <v>1149253.2</v>
      </c>
      <c r="G139" s="49">
        <v>1149631.93</v>
      </c>
      <c r="H139" s="49">
        <v>1151622.92</v>
      </c>
      <c r="I139" s="49">
        <v>4222.9921000000004</v>
      </c>
      <c r="J139" s="49">
        <v>1198839.46</v>
      </c>
      <c r="K139" t="s">
        <v>794</v>
      </c>
      <c r="L139" s="50">
        <v>1198839</v>
      </c>
      <c r="M139" s="50">
        <v>108110</v>
      </c>
      <c r="N139" s="50">
        <v>1090729</v>
      </c>
      <c r="O139" s="50">
        <v>90894</v>
      </c>
    </row>
    <row r="140" spans="1:15" x14ac:dyDescent="0.2">
      <c r="A140">
        <v>33090</v>
      </c>
      <c r="B140" s="49">
        <v>1194.0923</v>
      </c>
      <c r="C140">
        <v>1</v>
      </c>
      <c r="D140" s="49">
        <v>7612338.4100000001</v>
      </c>
      <c r="E140" s="49">
        <v>2338839.7400000002</v>
      </c>
      <c r="F140" s="49">
        <v>5273498.67</v>
      </c>
      <c r="G140" s="49">
        <v>3557659.37</v>
      </c>
      <c r="H140" s="49">
        <v>3752049.21</v>
      </c>
      <c r="I140" s="49">
        <v>2987.7471</v>
      </c>
      <c r="J140" s="49">
        <v>5273498.67</v>
      </c>
      <c r="L140" s="50">
        <v>5273499</v>
      </c>
      <c r="M140" s="50">
        <v>436309</v>
      </c>
      <c r="N140" s="50">
        <v>4837190</v>
      </c>
      <c r="O140" s="50">
        <v>403100</v>
      </c>
    </row>
    <row r="141" spans="1:15" x14ac:dyDescent="0.2">
      <c r="A141">
        <v>33091</v>
      </c>
      <c r="B141">
        <v>191.96559999999999</v>
      </c>
      <c r="C141">
        <v>1</v>
      </c>
      <c r="D141" s="49">
        <v>1223780.7</v>
      </c>
      <c r="E141" s="49">
        <v>435012.06</v>
      </c>
      <c r="F141" s="49">
        <v>788768.64</v>
      </c>
      <c r="G141" s="49">
        <v>574755.19999999995</v>
      </c>
      <c r="H141" s="49">
        <v>539679.72</v>
      </c>
      <c r="I141" s="49">
        <v>2994.5007999999998</v>
      </c>
      <c r="J141" s="49">
        <v>788768.64</v>
      </c>
      <c r="L141" s="50">
        <v>788769</v>
      </c>
      <c r="M141" s="50">
        <v>73263</v>
      </c>
      <c r="N141" s="50">
        <v>715506</v>
      </c>
      <c r="O141" s="50">
        <v>59626</v>
      </c>
    </row>
    <row r="142" spans="1:15" x14ac:dyDescent="0.2">
      <c r="A142">
        <v>33092</v>
      </c>
      <c r="B142">
        <v>289.15350000000001</v>
      </c>
      <c r="C142">
        <v>1</v>
      </c>
      <c r="D142" s="49">
        <v>1843353.56</v>
      </c>
      <c r="E142" s="49">
        <v>550096.81999999995</v>
      </c>
      <c r="F142" s="49">
        <v>1293256.74</v>
      </c>
      <c r="G142" s="49">
        <v>847522.67</v>
      </c>
      <c r="H142" s="49">
        <v>935762.03</v>
      </c>
      <c r="I142" s="49">
        <v>3129.7069000000001</v>
      </c>
      <c r="J142" s="49">
        <v>1293256.74</v>
      </c>
      <c r="L142" s="50">
        <v>1293257</v>
      </c>
      <c r="M142" s="50">
        <v>111903</v>
      </c>
      <c r="N142" s="50">
        <v>1181354</v>
      </c>
      <c r="O142" s="50">
        <v>98446</v>
      </c>
    </row>
    <row r="143" spans="1:15" x14ac:dyDescent="0.2">
      <c r="A143">
        <v>33093</v>
      </c>
      <c r="B143">
        <v>365.67230000000001</v>
      </c>
      <c r="C143">
        <v>1</v>
      </c>
      <c r="D143" s="49">
        <v>2331160.91</v>
      </c>
      <c r="E143" s="49">
        <v>885172.04</v>
      </c>
      <c r="F143" s="49">
        <v>1445988.87</v>
      </c>
      <c r="G143" s="49">
        <v>1151318.3400000001</v>
      </c>
      <c r="H143" s="49">
        <v>1145674.24</v>
      </c>
      <c r="I143" s="49">
        <v>2913.7636000000002</v>
      </c>
      <c r="J143" s="49">
        <v>1445988.87</v>
      </c>
      <c r="L143" s="50">
        <v>1445989</v>
      </c>
      <c r="M143" s="50">
        <v>146396</v>
      </c>
      <c r="N143" s="50">
        <v>1299593</v>
      </c>
      <c r="O143" s="50">
        <v>108299</v>
      </c>
    </row>
    <row r="144" spans="1:15" x14ac:dyDescent="0.2">
      <c r="A144">
        <v>33094</v>
      </c>
      <c r="B144">
        <v>285.50740000000002</v>
      </c>
      <c r="C144">
        <v>1</v>
      </c>
      <c r="D144" s="49">
        <v>1820109.68</v>
      </c>
      <c r="E144" s="49">
        <v>590428.61</v>
      </c>
      <c r="F144" s="49">
        <v>1229681.07</v>
      </c>
      <c r="G144" s="49">
        <v>941257.16</v>
      </c>
      <c r="H144" s="49">
        <v>882302.53</v>
      </c>
      <c r="I144" s="49">
        <v>3043.4095000000002</v>
      </c>
      <c r="J144" s="49">
        <v>1229681.07</v>
      </c>
      <c r="L144" s="50">
        <v>1229681</v>
      </c>
      <c r="M144" s="50">
        <v>108497</v>
      </c>
      <c r="N144" s="50">
        <v>1121184</v>
      </c>
      <c r="O144" s="50">
        <v>93432</v>
      </c>
    </row>
    <row r="145" spans="1:15" x14ac:dyDescent="0.2">
      <c r="A145">
        <v>34121</v>
      </c>
      <c r="B145">
        <v>114.2717</v>
      </c>
      <c r="C145">
        <v>1</v>
      </c>
      <c r="D145" s="49">
        <v>728482.09</v>
      </c>
      <c r="E145" s="49">
        <v>289762.59000000003</v>
      </c>
      <c r="F145" s="49">
        <v>438719.5</v>
      </c>
      <c r="G145" s="49">
        <v>466459.81</v>
      </c>
      <c r="H145" s="49">
        <v>473293.57</v>
      </c>
      <c r="I145" s="49">
        <v>3017.2147</v>
      </c>
      <c r="J145" s="49">
        <v>473293.57</v>
      </c>
      <c r="K145" t="s">
        <v>794</v>
      </c>
      <c r="L145" s="50">
        <v>473294</v>
      </c>
      <c r="M145" s="50">
        <v>44810</v>
      </c>
      <c r="N145" s="50">
        <v>428484</v>
      </c>
      <c r="O145" s="50">
        <v>35707</v>
      </c>
    </row>
    <row r="146" spans="1:15" x14ac:dyDescent="0.2">
      <c r="A146">
        <v>34122</v>
      </c>
      <c r="B146">
        <v>120.81010000000001</v>
      </c>
      <c r="C146">
        <v>1</v>
      </c>
      <c r="D146" s="49">
        <v>770164.39</v>
      </c>
      <c r="E146" s="49">
        <v>208755.76</v>
      </c>
      <c r="F146" s="49">
        <v>561408.63</v>
      </c>
      <c r="G146" s="49">
        <v>416724.39</v>
      </c>
      <c r="H146" s="49">
        <v>469219.87</v>
      </c>
      <c r="I146" s="49">
        <v>3153.9591999999998</v>
      </c>
      <c r="J146" s="49">
        <v>561408.63</v>
      </c>
      <c r="L146" s="50">
        <v>561409</v>
      </c>
      <c r="M146" s="50">
        <v>47287</v>
      </c>
      <c r="N146" s="50">
        <v>514122</v>
      </c>
      <c r="O146" s="50">
        <v>42844</v>
      </c>
    </row>
    <row r="147" spans="1:15" x14ac:dyDescent="0.2">
      <c r="A147">
        <v>34124</v>
      </c>
      <c r="B147" s="49">
        <v>1401.8982000000001</v>
      </c>
      <c r="C147">
        <v>1</v>
      </c>
      <c r="D147" s="49">
        <v>8937101.0299999993</v>
      </c>
      <c r="E147" s="49">
        <v>3076578.61</v>
      </c>
      <c r="F147" s="49">
        <v>5860522.4199999999</v>
      </c>
      <c r="G147" s="49">
        <v>4693203.33</v>
      </c>
      <c r="H147" s="49">
        <v>4904779.21</v>
      </c>
      <c r="I147" s="49">
        <v>3184.1127000000001</v>
      </c>
      <c r="J147" s="49">
        <v>5860522.4199999999</v>
      </c>
      <c r="L147" s="50">
        <v>5860522</v>
      </c>
      <c r="M147" s="50">
        <v>540283</v>
      </c>
      <c r="N147" s="50">
        <v>5320239</v>
      </c>
      <c r="O147" s="50">
        <v>443353</v>
      </c>
    </row>
    <row r="148" spans="1:15" x14ac:dyDescent="0.2">
      <c r="A148">
        <v>35092</v>
      </c>
      <c r="B148">
        <v>998.9923</v>
      </c>
      <c r="C148">
        <v>1</v>
      </c>
      <c r="D148" s="49">
        <v>6368575.9100000001</v>
      </c>
      <c r="E148" s="49">
        <v>1857824.22</v>
      </c>
      <c r="F148" s="49">
        <v>4510751.6900000004</v>
      </c>
      <c r="G148" s="49">
        <v>3760570.64</v>
      </c>
      <c r="H148" s="49">
        <v>4498330.42</v>
      </c>
      <c r="I148" s="49">
        <v>3807.1848</v>
      </c>
      <c r="J148" s="49">
        <v>4510751.6900000004</v>
      </c>
      <c r="L148" s="50">
        <v>4510752</v>
      </c>
      <c r="M148" s="50">
        <v>383015</v>
      </c>
      <c r="N148" s="50">
        <v>4127737</v>
      </c>
      <c r="O148" s="50">
        <v>343978</v>
      </c>
    </row>
    <row r="149" spans="1:15" x14ac:dyDescent="0.2">
      <c r="A149">
        <v>35093</v>
      </c>
      <c r="B149">
        <v>582.52560000000005</v>
      </c>
      <c r="C149">
        <v>1</v>
      </c>
      <c r="D149" s="49">
        <v>3713600.7</v>
      </c>
      <c r="E149" s="49">
        <v>1891254.63</v>
      </c>
      <c r="F149" s="49">
        <v>1822346.07</v>
      </c>
      <c r="G149" s="49">
        <v>1510327.29</v>
      </c>
      <c r="H149" s="49">
        <v>1484395.82</v>
      </c>
      <c r="I149" s="49">
        <v>2096.1658000000002</v>
      </c>
      <c r="J149" s="49">
        <v>1822346.07</v>
      </c>
      <c r="L149" s="50">
        <v>1822346</v>
      </c>
      <c r="M149" s="50">
        <v>231012</v>
      </c>
      <c r="N149" s="50">
        <v>1591334</v>
      </c>
      <c r="O149" s="50">
        <v>132612</v>
      </c>
    </row>
    <row r="150" spans="1:15" x14ac:dyDescent="0.2">
      <c r="A150">
        <v>35094</v>
      </c>
      <c r="B150">
        <v>495.96510000000001</v>
      </c>
      <c r="C150">
        <v>1</v>
      </c>
      <c r="D150" s="49">
        <v>3161777.51</v>
      </c>
      <c r="E150" s="49">
        <v>919422.5</v>
      </c>
      <c r="F150" s="49">
        <v>2242355.0099999998</v>
      </c>
      <c r="G150" s="49">
        <v>1839645.86</v>
      </c>
      <c r="H150" s="49">
        <v>1936085.65</v>
      </c>
      <c r="I150" s="49">
        <v>3084.5243999999998</v>
      </c>
      <c r="J150" s="49">
        <v>2242355.0099999998</v>
      </c>
      <c r="L150" s="50">
        <v>2242355</v>
      </c>
      <c r="M150" s="50">
        <v>191147</v>
      </c>
      <c r="N150" s="50">
        <v>2051208</v>
      </c>
      <c r="O150" s="50">
        <v>160934</v>
      </c>
    </row>
    <row r="151" spans="1:15" x14ac:dyDescent="0.2">
      <c r="A151">
        <v>35097</v>
      </c>
      <c r="B151">
        <v>396.63909999999998</v>
      </c>
      <c r="C151">
        <v>1</v>
      </c>
      <c r="D151" s="49">
        <v>2528574.2599999998</v>
      </c>
      <c r="E151" s="49">
        <v>576603.36</v>
      </c>
      <c r="F151" s="49">
        <v>1951970.9</v>
      </c>
      <c r="G151" s="49">
        <v>1418268.83</v>
      </c>
      <c r="H151" s="49">
        <v>1454500.78</v>
      </c>
      <c r="I151" s="49">
        <v>3396.6909999999998</v>
      </c>
      <c r="J151" s="49">
        <v>1951970.9</v>
      </c>
      <c r="L151" s="50">
        <v>1951971</v>
      </c>
      <c r="M151" s="50">
        <v>143772</v>
      </c>
      <c r="N151" s="50">
        <v>1808199</v>
      </c>
      <c r="O151" s="50">
        <v>150683</v>
      </c>
    </row>
    <row r="152" spans="1:15" x14ac:dyDescent="0.2">
      <c r="A152">
        <v>35098</v>
      </c>
      <c r="B152">
        <v>831.41560000000004</v>
      </c>
      <c r="C152">
        <v>1</v>
      </c>
      <c r="D152" s="49">
        <v>5300274.45</v>
      </c>
      <c r="E152" s="49">
        <v>1767345.18</v>
      </c>
      <c r="F152" s="49">
        <v>3532929.27</v>
      </c>
      <c r="G152" s="49">
        <v>3003325.18</v>
      </c>
      <c r="H152" s="49">
        <v>3052421.23</v>
      </c>
      <c r="I152" s="49">
        <v>3108.1776</v>
      </c>
      <c r="J152" s="49">
        <v>3532929.27</v>
      </c>
      <c r="L152" s="50">
        <v>3532929</v>
      </c>
      <c r="M152" s="50">
        <v>296274</v>
      </c>
      <c r="N152" s="50">
        <v>3236655</v>
      </c>
      <c r="O152" s="50">
        <v>269721</v>
      </c>
    </row>
    <row r="153" spans="1:15" x14ac:dyDescent="0.2">
      <c r="A153">
        <v>35099</v>
      </c>
      <c r="B153">
        <v>252.5883</v>
      </c>
      <c r="C153">
        <v>1</v>
      </c>
      <c r="D153" s="49">
        <v>1610250.41</v>
      </c>
      <c r="E153" s="49">
        <v>659152.71</v>
      </c>
      <c r="F153" s="49">
        <v>951097.7</v>
      </c>
      <c r="G153" s="49">
        <v>1395285.46</v>
      </c>
      <c r="H153" s="49">
        <v>1463586.89</v>
      </c>
      <c r="I153" s="49">
        <v>3687.0412999999999</v>
      </c>
      <c r="J153" s="49">
        <v>1463586.89</v>
      </c>
      <c r="K153" t="s">
        <v>794</v>
      </c>
      <c r="L153" s="50">
        <v>1463587</v>
      </c>
      <c r="M153" s="50">
        <v>92659</v>
      </c>
      <c r="N153" s="50">
        <v>1370928</v>
      </c>
      <c r="O153" s="50">
        <v>114245</v>
      </c>
    </row>
    <row r="154" spans="1:15" x14ac:dyDescent="0.2">
      <c r="A154">
        <v>35102</v>
      </c>
      <c r="B154" s="49">
        <v>2052.4708999999998</v>
      </c>
      <c r="C154">
        <v>1</v>
      </c>
      <c r="D154" s="49">
        <v>13084501.99</v>
      </c>
      <c r="E154" s="49">
        <v>4076292.4</v>
      </c>
      <c r="F154" s="49">
        <v>9008209.5899999999</v>
      </c>
      <c r="G154" s="49">
        <v>6209379.4299999997</v>
      </c>
      <c r="H154" s="49">
        <v>6601846.7000000002</v>
      </c>
      <c r="I154" s="49">
        <v>3020.5576000000001</v>
      </c>
      <c r="J154" s="49">
        <v>9008209.5899999999</v>
      </c>
      <c r="L154" s="50">
        <v>9008210</v>
      </c>
      <c r="M154" s="50">
        <v>758608</v>
      </c>
      <c r="N154" s="50">
        <v>8249602</v>
      </c>
      <c r="O154" s="50">
        <v>687468</v>
      </c>
    </row>
    <row r="155" spans="1:15" x14ac:dyDescent="0.2">
      <c r="A155">
        <v>36123</v>
      </c>
      <c r="B155">
        <v>172.03890000000001</v>
      </c>
      <c r="C155">
        <v>1.093</v>
      </c>
      <c r="D155" s="49">
        <v>1198745.55</v>
      </c>
      <c r="E155" s="49">
        <v>785228.13</v>
      </c>
      <c r="F155" s="49">
        <v>413517.42</v>
      </c>
      <c r="G155" s="49">
        <v>531638.81000000006</v>
      </c>
      <c r="H155" s="49">
        <v>548665.38</v>
      </c>
      <c r="I155" s="49">
        <v>2518.0417000000002</v>
      </c>
      <c r="J155" s="49">
        <v>599691.26</v>
      </c>
      <c r="K155" t="s">
        <v>794</v>
      </c>
      <c r="L155" s="50">
        <v>599691</v>
      </c>
      <c r="M155" s="50">
        <v>70618</v>
      </c>
      <c r="N155" s="50">
        <v>529073</v>
      </c>
      <c r="O155" s="50">
        <v>44089</v>
      </c>
    </row>
    <row r="156" spans="1:15" x14ac:dyDescent="0.2">
      <c r="A156">
        <v>36126</v>
      </c>
      <c r="B156" s="49">
        <v>3079.59</v>
      </c>
      <c r="C156">
        <v>1.093</v>
      </c>
      <c r="D156" s="49">
        <v>21458198.170000002</v>
      </c>
      <c r="E156" s="49">
        <v>10646606.83</v>
      </c>
      <c r="F156" s="49">
        <v>10811591.34</v>
      </c>
      <c r="G156" s="49">
        <v>9480732.6699999999</v>
      </c>
      <c r="H156" s="49">
        <v>9345833.4100000001</v>
      </c>
      <c r="I156" s="49">
        <v>2782.7480999999998</v>
      </c>
      <c r="J156" s="49">
        <v>10811591.34</v>
      </c>
      <c r="L156" s="50">
        <v>10811591</v>
      </c>
      <c r="M156" s="50">
        <v>1224990</v>
      </c>
      <c r="N156" s="50">
        <v>9586601</v>
      </c>
      <c r="O156" s="50">
        <v>798885</v>
      </c>
    </row>
    <row r="157" spans="1:15" x14ac:dyDescent="0.2">
      <c r="A157">
        <v>36131</v>
      </c>
      <c r="B157" s="49">
        <v>3229.0943000000002</v>
      </c>
      <c r="C157">
        <v>1.093</v>
      </c>
      <c r="D157" s="49">
        <v>22499925.449999999</v>
      </c>
      <c r="E157" s="49">
        <v>8985467.7300000004</v>
      </c>
      <c r="F157" s="49">
        <v>13514457.720000001</v>
      </c>
      <c r="G157" s="49">
        <v>5705766.3300000001</v>
      </c>
      <c r="H157" s="49">
        <v>5655872.7599999998</v>
      </c>
      <c r="I157" s="49">
        <v>2134.2190000000001</v>
      </c>
      <c r="J157" s="49">
        <v>13514457.720000001</v>
      </c>
      <c r="L157" s="50">
        <v>13514458</v>
      </c>
      <c r="M157" s="50">
        <v>1328280</v>
      </c>
      <c r="N157" s="50">
        <v>12186178</v>
      </c>
      <c r="O157" s="50">
        <v>1015516</v>
      </c>
    </row>
    <row r="158" spans="1:15" x14ac:dyDescent="0.2">
      <c r="A158">
        <v>36133</v>
      </c>
      <c r="B158">
        <v>453.38279999999997</v>
      </c>
      <c r="C158">
        <v>1.093</v>
      </c>
      <c r="D158" s="49">
        <v>3159114.68</v>
      </c>
      <c r="E158" s="49">
        <v>1366585.81</v>
      </c>
      <c r="F158" s="49">
        <v>1792528.87</v>
      </c>
      <c r="G158" s="49">
        <v>2026979.56</v>
      </c>
      <c r="H158" s="49">
        <v>2405554.23</v>
      </c>
      <c r="I158" s="49">
        <v>4265.4847</v>
      </c>
      <c r="J158" s="49">
        <v>1933897.4</v>
      </c>
      <c r="K158" t="s">
        <v>794</v>
      </c>
      <c r="L158" s="50">
        <v>1933897</v>
      </c>
      <c r="M158" s="50">
        <v>182332</v>
      </c>
      <c r="N158" s="50">
        <v>1751565</v>
      </c>
      <c r="O158" s="50">
        <v>145964</v>
      </c>
    </row>
    <row r="159" spans="1:15" x14ac:dyDescent="0.2">
      <c r="A159">
        <v>36134</v>
      </c>
      <c r="B159">
        <v>283.16140000000001</v>
      </c>
      <c r="C159">
        <v>1.093</v>
      </c>
      <c r="D159" s="49">
        <v>1973033.24</v>
      </c>
      <c r="E159" s="49">
        <v>805071.86</v>
      </c>
      <c r="F159" s="49">
        <v>1167961.3799999999</v>
      </c>
      <c r="G159" s="49">
        <v>996700.55</v>
      </c>
      <c r="H159" s="49">
        <v>1016856.61</v>
      </c>
      <c r="I159" s="49">
        <v>3112.7161999999998</v>
      </c>
      <c r="J159" s="49">
        <v>1167961.3799999999</v>
      </c>
      <c r="L159" s="50">
        <v>1167961</v>
      </c>
      <c r="M159" s="50">
        <v>121490</v>
      </c>
      <c r="N159" s="50">
        <v>1046471</v>
      </c>
      <c r="O159" s="50">
        <v>87206</v>
      </c>
    </row>
    <row r="160" spans="1:15" x14ac:dyDescent="0.2">
      <c r="A160">
        <v>36135</v>
      </c>
      <c r="B160">
        <v>106.819</v>
      </c>
      <c r="C160">
        <v>1.093</v>
      </c>
      <c r="D160" s="49">
        <v>744301.44</v>
      </c>
      <c r="E160" s="49">
        <v>374440.01</v>
      </c>
      <c r="F160" s="49">
        <v>369861.43</v>
      </c>
      <c r="G160" s="49">
        <v>254852.55</v>
      </c>
      <c r="H160" s="49">
        <v>239709.21</v>
      </c>
      <c r="I160" s="49">
        <v>2360.7797999999998</v>
      </c>
      <c r="J160" s="49">
        <v>369861.43</v>
      </c>
      <c r="L160" s="50">
        <v>369861</v>
      </c>
      <c r="M160" s="50">
        <v>39299</v>
      </c>
      <c r="N160" s="50">
        <v>330562</v>
      </c>
      <c r="O160" s="50">
        <v>27547</v>
      </c>
    </row>
    <row r="161" spans="1:15" x14ac:dyDescent="0.2">
      <c r="A161">
        <v>36136</v>
      </c>
      <c r="B161" s="49">
        <v>2115.3245000000002</v>
      </c>
      <c r="C161">
        <v>1.093</v>
      </c>
      <c r="D161" s="49">
        <v>14739316.699999999</v>
      </c>
      <c r="E161" s="49">
        <v>5279652.3</v>
      </c>
      <c r="F161" s="49">
        <v>9459664.4000000004</v>
      </c>
      <c r="G161" s="49">
        <v>5463121.5899999999</v>
      </c>
      <c r="H161" s="49">
        <v>5873578.3300000001</v>
      </c>
      <c r="I161" s="49">
        <v>2710.2923999999998</v>
      </c>
      <c r="J161" s="49">
        <v>9459664.4000000004</v>
      </c>
      <c r="L161" s="50">
        <v>9459664</v>
      </c>
      <c r="M161" s="50">
        <v>864560</v>
      </c>
      <c r="N161" s="50">
        <v>8595104</v>
      </c>
      <c r="O161" s="50">
        <v>716260</v>
      </c>
    </row>
    <row r="162" spans="1:15" x14ac:dyDescent="0.2">
      <c r="A162">
        <v>36137</v>
      </c>
      <c r="B162" s="49">
        <v>1996.0066999999999</v>
      </c>
      <c r="C162">
        <v>1.093</v>
      </c>
      <c r="D162" s="49">
        <v>13907925.18</v>
      </c>
      <c r="E162" s="49">
        <v>5202997.2699999996</v>
      </c>
      <c r="F162" s="49">
        <v>8704927.9100000001</v>
      </c>
      <c r="G162" s="49">
        <v>5203286.16</v>
      </c>
      <c r="H162" s="49">
        <v>5730611.9900000002</v>
      </c>
      <c r="I162" s="49">
        <v>3002.0922</v>
      </c>
      <c r="J162" s="49">
        <v>8704927.9100000001</v>
      </c>
      <c r="L162" s="50">
        <v>8704928</v>
      </c>
      <c r="M162" s="50">
        <v>794074</v>
      </c>
      <c r="N162" s="50">
        <v>7910855</v>
      </c>
      <c r="O162" s="50">
        <v>659238</v>
      </c>
    </row>
    <row r="163" spans="1:15" x14ac:dyDescent="0.2">
      <c r="A163">
        <v>36138</v>
      </c>
      <c r="B163">
        <v>497.34160000000003</v>
      </c>
      <c r="C163">
        <v>1.093</v>
      </c>
      <c r="D163" s="49">
        <v>3465414.1</v>
      </c>
      <c r="E163" s="49">
        <v>1357709.26</v>
      </c>
      <c r="F163" s="49">
        <v>2107704.84</v>
      </c>
      <c r="G163" s="49">
        <v>1166337.19</v>
      </c>
      <c r="H163" s="49">
        <v>1263630.92</v>
      </c>
      <c r="I163" s="49">
        <v>3134.2534999999998</v>
      </c>
      <c r="J163" s="49">
        <v>2107704.84</v>
      </c>
      <c r="L163" s="50">
        <v>2107705</v>
      </c>
      <c r="M163" s="50">
        <v>198261</v>
      </c>
      <c r="N163" s="50">
        <v>1909444</v>
      </c>
      <c r="O163" s="50">
        <v>159120</v>
      </c>
    </row>
    <row r="164" spans="1:15" x14ac:dyDescent="0.2">
      <c r="A164">
        <v>36139</v>
      </c>
      <c r="B164" s="49">
        <v>3702.3107</v>
      </c>
      <c r="C164">
        <v>1.093</v>
      </c>
      <c r="D164" s="49">
        <v>25797238.170000002</v>
      </c>
      <c r="E164" s="49">
        <v>20423878.719999999</v>
      </c>
      <c r="F164" s="49">
        <v>5373359.4500000002</v>
      </c>
      <c r="G164" s="49">
        <v>3857217.09</v>
      </c>
      <c r="H164" s="49">
        <v>3980450.48</v>
      </c>
      <c r="I164" s="49">
        <v>1099.8948</v>
      </c>
      <c r="J164" s="49">
        <v>5373359.4500000002</v>
      </c>
      <c r="L164" s="50">
        <v>5373359</v>
      </c>
      <c r="M164" s="50">
        <v>1544930</v>
      </c>
      <c r="N164" s="50">
        <v>3828429</v>
      </c>
      <c r="O164" s="50">
        <v>319038</v>
      </c>
    </row>
    <row r="165" spans="1:15" x14ac:dyDescent="0.2">
      <c r="A165">
        <v>37037</v>
      </c>
      <c r="B165" s="49">
        <v>1813.1016</v>
      </c>
      <c r="C165">
        <v>1.093</v>
      </c>
      <c r="D165" s="49">
        <v>12633465.310000001</v>
      </c>
      <c r="E165" s="49">
        <v>5203719.91</v>
      </c>
      <c r="F165" s="49">
        <v>7429745.4000000004</v>
      </c>
      <c r="G165" s="49">
        <v>5418462.04</v>
      </c>
      <c r="H165" s="49">
        <v>5791507.0499999998</v>
      </c>
      <c r="I165" s="49">
        <v>3143.1062000000002</v>
      </c>
      <c r="J165" s="49">
        <v>7429745.4000000004</v>
      </c>
      <c r="L165" s="50">
        <v>7429745</v>
      </c>
      <c r="M165" s="50">
        <v>725246</v>
      </c>
      <c r="N165" s="50">
        <v>6704499</v>
      </c>
      <c r="O165" s="50">
        <v>558709</v>
      </c>
    </row>
    <row r="166" spans="1:15" x14ac:dyDescent="0.2">
      <c r="A166">
        <v>37039</v>
      </c>
      <c r="B166">
        <v>908.82719999999995</v>
      </c>
      <c r="C166">
        <v>1</v>
      </c>
      <c r="D166" s="49">
        <v>5793773.4000000004</v>
      </c>
      <c r="E166" s="49">
        <v>3695348.6</v>
      </c>
      <c r="F166" s="49">
        <v>2098424.7999999998</v>
      </c>
      <c r="G166" s="49">
        <v>2466447.86</v>
      </c>
      <c r="H166" s="49">
        <v>2525951.92</v>
      </c>
      <c r="I166" s="49">
        <v>2285.7312000000002</v>
      </c>
      <c r="J166" s="49">
        <v>2098424.7999999998</v>
      </c>
      <c r="L166" s="50">
        <v>2098425</v>
      </c>
      <c r="M166" s="50">
        <v>365435</v>
      </c>
      <c r="N166" s="50">
        <v>1732990</v>
      </c>
      <c r="O166" s="50">
        <v>144416</v>
      </c>
    </row>
    <row r="167" spans="1:15" x14ac:dyDescent="0.2">
      <c r="A167">
        <v>38044</v>
      </c>
      <c r="B167">
        <v>324.19110000000001</v>
      </c>
      <c r="C167">
        <v>1.008</v>
      </c>
      <c r="D167" s="49">
        <v>2083252.01</v>
      </c>
      <c r="E167" s="49">
        <v>875030.38</v>
      </c>
      <c r="F167" s="49">
        <v>1208221.6299999999</v>
      </c>
      <c r="G167" s="49">
        <v>1304844.57</v>
      </c>
      <c r="H167" s="49">
        <v>1388141.4</v>
      </c>
      <c r="I167" s="49">
        <v>3843.6752000000001</v>
      </c>
      <c r="J167" s="49">
        <v>1399246.53</v>
      </c>
      <c r="K167" t="s">
        <v>794</v>
      </c>
      <c r="L167" s="50">
        <v>1399247</v>
      </c>
      <c r="M167" s="50">
        <v>132985</v>
      </c>
      <c r="N167" s="50">
        <v>1266262</v>
      </c>
      <c r="O167" s="50">
        <v>105522</v>
      </c>
    </row>
    <row r="168" spans="1:15" x14ac:dyDescent="0.2">
      <c r="A168">
        <v>38045</v>
      </c>
      <c r="B168">
        <v>348.209</v>
      </c>
      <c r="C168">
        <v>1.008</v>
      </c>
      <c r="D168" s="49">
        <v>2237591.0299999998</v>
      </c>
      <c r="E168" s="49">
        <v>799328.65</v>
      </c>
      <c r="F168" s="49">
        <v>1438262.38</v>
      </c>
      <c r="G168" s="49">
        <v>1338183.6399999999</v>
      </c>
      <c r="H168" s="49">
        <v>1601613.74</v>
      </c>
      <c r="I168" s="49">
        <v>4582.3477999999996</v>
      </c>
      <c r="J168" s="49">
        <v>1614426.65</v>
      </c>
      <c r="K168" t="s">
        <v>794</v>
      </c>
      <c r="L168" s="50">
        <v>1614427</v>
      </c>
      <c r="M168" s="50">
        <v>146276</v>
      </c>
      <c r="N168" s="50">
        <v>1468151</v>
      </c>
      <c r="O168" s="50">
        <v>122346</v>
      </c>
    </row>
    <row r="169" spans="1:15" x14ac:dyDescent="0.2">
      <c r="A169">
        <v>38046</v>
      </c>
      <c r="B169">
        <v>467.08760000000001</v>
      </c>
      <c r="C169">
        <v>1.008</v>
      </c>
      <c r="D169" s="49">
        <v>3001504.92</v>
      </c>
      <c r="E169" s="49">
        <v>1254507.5900000001</v>
      </c>
      <c r="F169" s="49">
        <v>1746997.33</v>
      </c>
      <c r="G169" s="49">
        <v>1743094.48</v>
      </c>
      <c r="H169" s="49">
        <v>1730564.64</v>
      </c>
      <c r="I169" s="49">
        <v>3469.1586000000002</v>
      </c>
      <c r="J169" s="49">
        <v>1746997.33</v>
      </c>
      <c r="L169" s="50">
        <v>1746997</v>
      </c>
      <c r="M169" s="50">
        <v>189234</v>
      </c>
      <c r="N169" s="50">
        <v>1557763</v>
      </c>
      <c r="O169" s="50">
        <v>129813</v>
      </c>
    </row>
    <row r="170" spans="1:15" x14ac:dyDescent="0.2">
      <c r="A170">
        <v>39133</v>
      </c>
      <c r="B170" s="49">
        <v>4559.6211000000003</v>
      </c>
      <c r="C170">
        <v>1.032</v>
      </c>
      <c r="D170" s="49">
        <v>29997747.219999999</v>
      </c>
      <c r="E170" s="49">
        <v>9057928.9399999995</v>
      </c>
      <c r="F170" s="49">
        <v>20939818.280000001</v>
      </c>
      <c r="G170" s="49">
        <v>8763262.2599999998</v>
      </c>
      <c r="H170" s="49">
        <v>9973398.3399999999</v>
      </c>
      <c r="I170" s="49">
        <v>2845.4171999999999</v>
      </c>
      <c r="J170" s="49">
        <v>20939818.280000001</v>
      </c>
      <c r="L170" s="50">
        <v>20939818</v>
      </c>
      <c r="M170" s="50">
        <v>1879699</v>
      </c>
      <c r="N170" s="50">
        <v>19060119</v>
      </c>
      <c r="O170" s="50">
        <v>1588346</v>
      </c>
    </row>
    <row r="171" spans="1:15" x14ac:dyDescent="0.2">
      <c r="A171">
        <v>39134</v>
      </c>
      <c r="B171" s="49">
        <v>4917.5754999999999</v>
      </c>
      <c r="C171">
        <v>1.032</v>
      </c>
      <c r="D171" s="49">
        <v>32352729.210000001</v>
      </c>
      <c r="E171" s="49">
        <v>7752773.4400000004</v>
      </c>
      <c r="F171" s="49">
        <v>24599955.77</v>
      </c>
      <c r="G171" s="49">
        <v>8847327.2100000009</v>
      </c>
      <c r="H171" s="49">
        <v>9668122.0099999998</v>
      </c>
      <c r="I171" s="49">
        <v>2924.7849999999999</v>
      </c>
      <c r="J171" s="49">
        <v>24599955.77</v>
      </c>
      <c r="L171" s="50">
        <v>24599956</v>
      </c>
      <c r="M171" s="50">
        <v>2062978</v>
      </c>
      <c r="N171" s="50">
        <v>22536978</v>
      </c>
      <c r="O171" s="50">
        <v>1938391</v>
      </c>
    </row>
    <row r="172" spans="1:15" x14ac:dyDescent="0.2">
      <c r="A172">
        <v>39135</v>
      </c>
      <c r="B172">
        <v>726.56719999999996</v>
      </c>
      <c r="C172">
        <v>1.032</v>
      </c>
      <c r="D172" s="49">
        <v>4780085.6100000003</v>
      </c>
      <c r="E172" s="49">
        <v>1828242.58</v>
      </c>
      <c r="F172" s="49">
        <v>2951843.03</v>
      </c>
      <c r="G172" s="49">
        <v>2356611.86</v>
      </c>
      <c r="H172" s="49">
        <v>2591240.1</v>
      </c>
      <c r="I172" s="49">
        <v>2980.3681999999999</v>
      </c>
      <c r="J172" s="49">
        <v>2951843.03</v>
      </c>
      <c r="L172" s="50">
        <v>2951843</v>
      </c>
      <c r="M172" s="50">
        <v>284810</v>
      </c>
      <c r="N172" s="50">
        <v>2667033</v>
      </c>
      <c r="O172" s="50">
        <v>222253</v>
      </c>
    </row>
    <row r="173" spans="1:15" x14ac:dyDescent="0.2">
      <c r="A173">
        <v>39136</v>
      </c>
      <c r="B173">
        <v>263.09780000000001</v>
      </c>
      <c r="C173">
        <v>1.032</v>
      </c>
      <c r="D173" s="49">
        <v>1730920.43</v>
      </c>
      <c r="E173" s="49">
        <v>653338.30000000005</v>
      </c>
      <c r="F173" s="49">
        <v>1077582.1299999999</v>
      </c>
      <c r="G173" s="49">
        <v>1099588.68</v>
      </c>
      <c r="H173" s="49">
        <v>1127077.24</v>
      </c>
      <c r="I173" s="49">
        <v>4029.9870000000001</v>
      </c>
      <c r="J173" s="49">
        <v>1163143.71</v>
      </c>
      <c r="K173" t="s">
        <v>794</v>
      </c>
      <c r="L173" s="50">
        <v>1163144</v>
      </c>
      <c r="M173" s="50">
        <v>107372</v>
      </c>
      <c r="N173" s="50">
        <v>1055772</v>
      </c>
      <c r="O173" s="50">
        <v>87982</v>
      </c>
    </row>
    <row r="174" spans="1:15" x14ac:dyDescent="0.2">
      <c r="A174">
        <v>39137</v>
      </c>
      <c r="B174" s="49">
        <v>1242.6482000000001</v>
      </c>
      <c r="C174">
        <v>1.032</v>
      </c>
      <c r="D174" s="49">
        <v>8175382.5099999998</v>
      </c>
      <c r="E174" s="49">
        <v>4320226.74</v>
      </c>
      <c r="F174" s="49">
        <v>3855155.77</v>
      </c>
      <c r="G174" s="49">
        <v>2044744.98</v>
      </c>
      <c r="H174" s="49">
        <v>2125206.11</v>
      </c>
      <c r="I174" s="49">
        <v>1866.5851</v>
      </c>
      <c r="J174" s="49">
        <v>3855155.77</v>
      </c>
      <c r="L174" s="50">
        <v>3855156</v>
      </c>
      <c r="M174" s="50">
        <v>528642</v>
      </c>
      <c r="N174" s="50">
        <v>3326514</v>
      </c>
      <c r="O174" s="50">
        <v>277210</v>
      </c>
    </row>
    <row r="175" spans="1:15" x14ac:dyDescent="0.2">
      <c r="A175">
        <v>39139</v>
      </c>
      <c r="B175" s="49">
        <v>2281.8629000000001</v>
      </c>
      <c r="C175">
        <v>1.032</v>
      </c>
      <c r="D175" s="49">
        <v>15012376.02</v>
      </c>
      <c r="E175" s="49">
        <v>5607163.6200000001</v>
      </c>
      <c r="F175" s="49">
        <v>9405212.4000000004</v>
      </c>
      <c r="G175" s="49">
        <v>3704179.43</v>
      </c>
      <c r="H175" s="49">
        <v>3914567.6800000002</v>
      </c>
      <c r="I175" s="49">
        <v>2140.4382999999998</v>
      </c>
      <c r="J175" s="49">
        <v>9405212.4000000004</v>
      </c>
      <c r="L175" s="50">
        <v>9405212</v>
      </c>
      <c r="M175" s="50">
        <v>937870</v>
      </c>
      <c r="N175" s="50">
        <v>8467342</v>
      </c>
      <c r="O175" s="50">
        <v>936325</v>
      </c>
    </row>
    <row r="176" spans="1:15" x14ac:dyDescent="0.2">
      <c r="A176">
        <v>39141</v>
      </c>
      <c r="B176" s="49">
        <v>25681.857400000001</v>
      </c>
      <c r="C176">
        <v>1.032</v>
      </c>
      <c r="D176" s="49">
        <v>168960939.83000001</v>
      </c>
      <c r="E176" s="49">
        <v>98816874.930000007</v>
      </c>
      <c r="F176" s="49">
        <v>70144064.900000006</v>
      </c>
      <c r="G176" s="49">
        <v>35839994.020000003</v>
      </c>
      <c r="H176" s="49">
        <v>36565663.799999997</v>
      </c>
      <c r="I176" s="49">
        <v>1608.3109999999999</v>
      </c>
      <c r="J176" s="49">
        <v>70144064.900000006</v>
      </c>
      <c r="L176" s="50">
        <v>70144065</v>
      </c>
      <c r="M176" s="50">
        <v>10302341</v>
      </c>
      <c r="N176" s="50">
        <v>59841724</v>
      </c>
      <c r="O176" s="50">
        <v>4986822</v>
      </c>
    </row>
    <row r="177" spans="1:15" x14ac:dyDescent="0.2">
      <c r="A177">
        <v>39142</v>
      </c>
      <c r="B177" s="49">
        <v>1163.2982</v>
      </c>
      <c r="C177">
        <v>1.032</v>
      </c>
      <c r="D177" s="49">
        <v>7653338.8600000003</v>
      </c>
      <c r="E177" s="49">
        <v>2085518.6</v>
      </c>
      <c r="F177" s="49">
        <v>5567820.2599999998</v>
      </c>
      <c r="G177" s="49">
        <v>3491381.13</v>
      </c>
      <c r="H177" s="49">
        <v>3334212.12</v>
      </c>
      <c r="I177" s="49">
        <v>2989.3578000000002</v>
      </c>
      <c r="J177" s="49">
        <v>5567820.2599999998</v>
      </c>
      <c r="L177" s="50">
        <v>5567820</v>
      </c>
      <c r="M177" s="50">
        <v>495146</v>
      </c>
      <c r="N177" s="50">
        <v>5072674</v>
      </c>
      <c r="O177" s="50">
        <v>422723</v>
      </c>
    </row>
    <row r="178" spans="1:15" x14ac:dyDescent="0.2">
      <c r="A178">
        <v>40100</v>
      </c>
      <c r="B178">
        <v>121.50109999999999</v>
      </c>
      <c r="C178">
        <v>1</v>
      </c>
      <c r="D178" s="49">
        <v>774569.51</v>
      </c>
      <c r="E178" s="49">
        <v>490455.44</v>
      </c>
      <c r="F178" s="49">
        <v>284114.07</v>
      </c>
      <c r="G178" s="49">
        <v>892330.96</v>
      </c>
      <c r="H178" s="49">
        <v>967932.16</v>
      </c>
      <c r="I178" s="49">
        <v>4823.7617</v>
      </c>
      <c r="J178" s="49">
        <v>967932.16</v>
      </c>
      <c r="K178" t="s">
        <v>794</v>
      </c>
      <c r="L178" s="50">
        <v>967932</v>
      </c>
      <c r="M178" s="50">
        <v>45019</v>
      </c>
      <c r="N178" s="50">
        <v>922913</v>
      </c>
      <c r="O178" s="50">
        <v>76909</v>
      </c>
    </row>
    <row r="179" spans="1:15" x14ac:dyDescent="0.2">
      <c r="A179">
        <v>40101</v>
      </c>
      <c r="B179">
        <v>54.761899999999997</v>
      </c>
      <c r="C179">
        <v>1</v>
      </c>
      <c r="D179" s="49">
        <v>349107.11</v>
      </c>
      <c r="E179" s="49">
        <v>179094.21</v>
      </c>
      <c r="F179" s="49">
        <v>170012.9</v>
      </c>
      <c r="G179" s="49">
        <v>356648.03</v>
      </c>
      <c r="H179" s="49">
        <v>346120.11</v>
      </c>
      <c r="I179" s="49">
        <v>3949.0351999999998</v>
      </c>
      <c r="J179" s="49">
        <v>356648.03</v>
      </c>
      <c r="K179" t="s">
        <v>794</v>
      </c>
      <c r="L179" s="50">
        <v>356648</v>
      </c>
      <c r="M179" s="50">
        <v>20264</v>
      </c>
      <c r="N179" s="50">
        <v>336384</v>
      </c>
      <c r="O179" s="50">
        <v>28032</v>
      </c>
    </row>
    <row r="180" spans="1:15" x14ac:dyDescent="0.2">
      <c r="A180">
        <v>40103</v>
      </c>
      <c r="B180">
        <v>81.507400000000004</v>
      </c>
      <c r="C180">
        <v>1</v>
      </c>
      <c r="D180" s="49">
        <v>519609.68</v>
      </c>
      <c r="E180" s="49">
        <v>247637.62</v>
      </c>
      <c r="F180" s="49">
        <v>271972.06</v>
      </c>
      <c r="G180" s="49">
        <v>307315.13</v>
      </c>
      <c r="H180" s="49">
        <v>300930.62</v>
      </c>
      <c r="I180" s="49">
        <v>4263.1795000000002</v>
      </c>
      <c r="J180" s="49">
        <v>307315.13</v>
      </c>
      <c r="K180" t="s">
        <v>794</v>
      </c>
      <c r="L180" s="50">
        <v>307315</v>
      </c>
      <c r="M180" s="50">
        <v>31858</v>
      </c>
      <c r="N180" s="50">
        <v>275457</v>
      </c>
      <c r="O180" s="50">
        <v>22954</v>
      </c>
    </row>
    <row r="181" spans="1:15" x14ac:dyDescent="0.2">
      <c r="A181">
        <v>40104</v>
      </c>
      <c r="B181">
        <v>75.851799999999997</v>
      </c>
      <c r="C181">
        <v>1</v>
      </c>
      <c r="D181" s="49">
        <v>483555.23</v>
      </c>
      <c r="E181" s="49">
        <v>180452.75</v>
      </c>
      <c r="F181" s="49">
        <v>303102.48</v>
      </c>
      <c r="G181" s="49">
        <v>306358.75</v>
      </c>
      <c r="H181" s="49">
        <v>293767.58</v>
      </c>
      <c r="I181" s="49">
        <v>4696.1752999999999</v>
      </c>
      <c r="J181" s="49">
        <v>306358.75</v>
      </c>
      <c r="K181" t="s">
        <v>794</v>
      </c>
      <c r="L181" s="50">
        <v>306359</v>
      </c>
      <c r="M181" s="50">
        <v>27942</v>
      </c>
      <c r="N181" s="50">
        <v>278417</v>
      </c>
      <c r="O181" s="50">
        <v>23201</v>
      </c>
    </row>
    <row r="182" spans="1:15" x14ac:dyDescent="0.2">
      <c r="A182">
        <v>40107</v>
      </c>
      <c r="B182" s="49">
        <v>1151.8529000000001</v>
      </c>
      <c r="C182">
        <v>1</v>
      </c>
      <c r="D182" s="49">
        <v>7343062.2400000002</v>
      </c>
      <c r="E182" s="49">
        <v>2957465.1</v>
      </c>
      <c r="F182" s="49">
        <v>4385597.1399999997</v>
      </c>
      <c r="G182" s="49">
        <v>4139005.01</v>
      </c>
      <c r="H182" s="49">
        <v>4104253.31</v>
      </c>
      <c r="I182" s="49">
        <v>3409.4944999999998</v>
      </c>
      <c r="J182" s="49">
        <v>4385597.1399999997</v>
      </c>
      <c r="L182" s="50">
        <v>4385597</v>
      </c>
      <c r="M182" s="50">
        <v>448412</v>
      </c>
      <c r="N182" s="50">
        <v>3937185</v>
      </c>
      <c r="O182" s="50">
        <v>328099</v>
      </c>
    </row>
    <row r="183" spans="1:15" x14ac:dyDescent="0.2">
      <c r="A183">
        <v>41001</v>
      </c>
      <c r="B183">
        <v>100.46559999999999</v>
      </c>
      <c r="C183">
        <v>1</v>
      </c>
      <c r="D183" s="49">
        <v>640468.19999999995</v>
      </c>
      <c r="E183" s="49">
        <v>247795.42</v>
      </c>
      <c r="F183" s="49">
        <v>392672.78</v>
      </c>
      <c r="G183" s="49">
        <v>487856.3</v>
      </c>
      <c r="H183" s="49">
        <v>499676.07</v>
      </c>
      <c r="I183" s="49">
        <v>4804.9749000000002</v>
      </c>
      <c r="J183" s="49">
        <v>499676.07</v>
      </c>
      <c r="K183" t="s">
        <v>794</v>
      </c>
      <c r="L183" s="50">
        <v>499676</v>
      </c>
      <c r="M183" s="50">
        <v>34314</v>
      </c>
      <c r="N183" s="50">
        <v>465362</v>
      </c>
      <c r="O183" s="50">
        <v>38781</v>
      </c>
    </row>
    <row r="184" spans="1:15" x14ac:dyDescent="0.2">
      <c r="A184">
        <v>41002</v>
      </c>
      <c r="B184">
        <v>838.21910000000003</v>
      </c>
      <c r="C184">
        <v>1</v>
      </c>
      <c r="D184" s="49">
        <v>5343646.76</v>
      </c>
      <c r="E184" s="49">
        <v>2409214.0099999998</v>
      </c>
      <c r="F184" s="49">
        <v>2934432.75</v>
      </c>
      <c r="G184" s="49">
        <v>2000380.37</v>
      </c>
      <c r="H184" s="49">
        <v>2466604.8199999998</v>
      </c>
      <c r="I184" s="49">
        <v>2899.7422000000001</v>
      </c>
      <c r="J184" s="49">
        <v>2934432.75</v>
      </c>
      <c r="L184" s="50">
        <v>2934433</v>
      </c>
      <c r="M184" s="50">
        <v>333883</v>
      </c>
      <c r="N184" s="50">
        <v>2600550</v>
      </c>
      <c r="O184" s="50">
        <v>216713</v>
      </c>
    </row>
    <row r="185" spans="1:15" x14ac:dyDescent="0.2">
      <c r="A185">
        <v>41003</v>
      </c>
      <c r="B185">
        <v>214.15899999999999</v>
      </c>
      <c r="C185">
        <v>1</v>
      </c>
      <c r="D185" s="49">
        <v>1365263.63</v>
      </c>
      <c r="E185" s="49">
        <v>667184.06999999995</v>
      </c>
      <c r="F185" s="49">
        <v>698079.56</v>
      </c>
      <c r="G185" s="49">
        <v>854193.58</v>
      </c>
      <c r="H185" s="49">
        <v>1022332.3</v>
      </c>
      <c r="I185" s="49">
        <v>4068.7138</v>
      </c>
      <c r="J185" s="49">
        <v>1022332.3</v>
      </c>
      <c r="K185" t="s">
        <v>794</v>
      </c>
      <c r="L185" s="50">
        <v>1022332</v>
      </c>
      <c r="M185" s="50">
        <v>81940</v>
      </c>
      <c r="N185" s="50">
        <v>940392</v>
      </c>
      <c r="O185" s="50">
        <v>78366</v>
      </c>
    </row>
    <row r="186" spans="1:15" x14ac:dyDescent="0.2">
      <c r="A186">
        <v>41004</v>
      </c>
      <c r="B186">
        <v>138.93690000000001</v>
      </c>
      <c r="C186">
        <v>1</v>
      </c>
      <c r="D186" s="49">
        <v>885722.74</v>
      </c>
      <c r="E186" s="49">
        <v>379394.72</v>
      </c>
      <c r="F186" s="49">
        <v>506328.02</v>
      </c>
      <c r="G186" s="49">
        <v>488763.06</v>
      </c>
      <c r="H186" s="49">
        <v>564279.30000000005</v>
      </c>
      <c r="I186" s="49">
        <v>3983.4704000000002</v>
      </c>
      <c r="J186" s="49">
        <v>564279.30000000005</v>
      </c>
      <c r="K186" t="s">
        <v>794</v>
      </c>
      <c r="L186" s="50">
        <v>564279</v>
      </c>
      <c r="M186" s="50">
        <v>56150</v>
      </c>
      <c r="N186" s="50">
        <v>508129</v>
      </c>
      <c r="O186" s="50">
        <v>42344</v>
      </c>
    </row>
    <row r="187" spans="1:15" x14ac:dyDescent="0.2">
      <c r="A187">
        <v>41005</v>
      </c>
      <c r="B187">
        <v>81.716099999999997</v>
      </c>
      <c r="C187">
        <v>1</v>
      </c>
      <c r="D187" s="49">
        <v>520940.14</v>
      </c>
      <c r="E187" s="49">
        <v>314619.92</v>
      </c>
      <c r="F187" s="49">
        <v>206320.22</v>
      </c>
      <c r="G187" s="49">
        <v>454933.76000000001</v>
      </c>
      <c r="H187" s="49">
        <v>408128.82</v>
      </c>
      <c r="I187" s="49">
        <v>4319.8047999999999</v>
      </c>
      <c r="J187" s="49">
        <v>454933.76000000001</v>
      </c>
      <c r="K187" t="s">
        <v>794</v>
      </c>
      <c r="L187" s="50">
        <v>454934</v>
      </c>
      <c r="M187" s="50">
        <v>30369</v>
      </c>
      <c r="N187" s="50">
        <v>424565</v>
      </c>
      <c r="O187" s="50">
        <v>35381</v>
      </c>
    </row>
    <row r="188" spans="1:15" x14ac:dyDescent="0.2">
      <c r="A188">
        <v>42111</v>
      </c>
      <c r="B188">
        <v>718.91859999999997</v>
      </c>
      <c r="C188">
        <v>1.01</v>
      </c>
      <c r="D188" s="49">
        <v>4628937.1399999997</v>
      </c>
      <c r="E188" s="49">
        <v>1669681.52</v>
      </c>
      <c r="F188" s="49">
        <v>2959255.62</v>
      </c>
      <c r="G188" s="49">
        <v>1743757.44</v>
      </c>
      <c r="H188" s="49">
        <v>1747811.61</v>
      </c>
      <c r="I188" s="49">
        <v>2546.5111999999999</v>
      </c>
      <c r="J188" s="49">
        <v>2959255.62</v>
      </c>
      <c r="L188" s="50">
        <v>2959256</v>
      </c>
      <c r="M188" s="50">
        <v>281892</v>
      </c>
      <c r="N188" s="50">
        <v>2677364</v>
      </c>
      <c r="O188" s="50">
        <v>223114</v>
      </c>
    </row>
    <row r="189" spans="1:15" x14ac:dyDescent="0.2">
      <c r="A189">
        <v>42113</v>
      </c>
      <c r="B189">
        <v>73.053299999999993</v>
      </c>
      <c r="C189">
        <v>1.01</v>
      </c>
      <c r="D189" s="49">
        <v>470371.94</v>
      </c>
      <c r="E189" s="49">
        <v>297643.17</v>
      </c>
      <c r="F189" s="49">
        <v>172728.77</v>
      </c>
      <c r="G189" s="49">
        <v>244776.92</v>
      </c>
      <c r="H189" s="49">
        <v>258817.96</v>
      </c>
      <c r="I189" s="49">
        <v>2775.3184999999999</v>
      </c>
      <c r="J189" s="49">
        <v>261406.14</v>
      </c>
      <c r="K189" t="s">
        <v>794</v>
      </c>
      <c r="L189" s="50">
        <v>261406</v>
      </c>
      <c r="M189" s="50">
        <v>31108</v>
      </c>
      <c r="N189" s="50">
        <v>230298</v>
      </c>
      <c r="O189" s="50">
        <v>19191</v>
      </c>
    </row>
    <row r="190" spans="1:15" x14ac:dyDescent="0.2">
      <c r="A190">
        <v>42117</v>
      </c>
      <c r="B190">
        <v>96.697699999999998</v>
      </c>
      <c r="C190">
        <v>1.01</v>
      </c>
      <c r="D190" s="49">
        <v>622612.31999999995</v>
      </c>
      <c r="E190" s="49">
        <v>382311.41</v>
      </c>
      <c r="F190" s="49">
        <v>240300.91</v>
      </c>
      <c r="G190" s="49">
        <v>832334.24</v>
      </c>
      <c r="H190" s="49">
        <v>770569.63</v>
      </c>
      <c r="I190" s="49">
        <v>4038.8191000000002</v>
      </c>
      <c r="J190" s="49">
        <v>840657.58</v>
      </c>
      <c r="K190" t="s">
        <v>794</v>
      </c>
      <c r="L190" s="50">
        <v>840658</v>
      </c>
      <c r="M190" s="50">
        <v>34345</v>
      </c>
      <c r="N190" s="50">
        <v>806313</v>
      </c>
      <c r="O190" s="50">
        <v>67193</v>
      </c>
    </row>
    <row r="191" spans="1:15" x14ac:dyDescent="0.2">
      <c r="A191">
        <v>42118</v>
      </c>
      <c r="B191">
        <v>143.23099999999999</v>
      </c>
      <c r="C191">
        <v>1.01</v>
      </c>
      <c r="D191" s="49">
        <v>922228.6</v>
      </c>
      <c r="E191" s="49">
        <v>483447.98</v>
      </c>
      <c r="F191" s="49">
        <v>438780.62</v>
      </c>
      <c r="G191" s="49">
        <v>312595.03000000003</v>
      </c>
      <c r="H191" s="49">
        <v>310284.92</v>
      </c>
      <c r="I191" s="49">
        <v>2460.5668000000001</v>
      </c>
      <c r="J191" s="49">
        <v>438780.62</v>
      </c>
      <c r="L191" s="50">
        <v>438781</v>
      </c>
      <c r="M191" s="50">
        <v>55958</v>
      </c>
      <c r="N191" s="50">
        <v>382823</v>
      </c>
      <c r="O191" s="50">
        <v>31902</v>
      </c>
    </row>
    <row r="192" spans="1:15" x14ac:dyDescent="0.2">
      <c r="A192">
        <v>42119</v>
      </c>
      <c r="B192">
        <v>63.484200000000001</v>
      </c>
      <c r="C192">
        <v>1.01</v>
      </c>
      <c r="D192" s="49">
        <v>408758.89</v>
      </c>
      <c r="E192" s="49">
        <v>476937.66</v>
      </c>
      <c r="F192">
        <v>0</v>
      </c>
      <c r="G192" s="49">
        <v>52130.94</v>
      </c>
      <c r="H192" s="49">
        <v>48607.71</v>
      </c>
      <c r="I192">
        <v>896.6893</v>
      </c>
      <c r="J192" s="49">
        <v>52652.25</v>
      </c>
      <c r="K192" t="s">
        <v>794</v>
      </c>
      <c r="L192" s="50">
        <v>52652</v>
      </c>
      <c r="M192" s="50">
        <v>26630</v>
      </c>
      <c r="N192" s="50">
        <v>26022</v>
      </c>
      <c r="O192" s="50">
        <v>2168</v>
      </c>
    </row>
    <row r="193" spans="1:15" x14ac:dyDescent="0.2">
      <c r="A193">
        <v>42121</v>
      </c>
      <c r="B193">
        <v>106.57980000000001</v>
      </c>
      <c r="C193">
        <v>1.01</v>
      </c>
      <c r="D193" s="49">
        <v>686240.69</v>
      </c>
      <c r="E193" s="49">
        <v>367675.9</v>
      </c>
      <c r="F193" s="49">
        <v>318564.78999999998</v>
      </c>
      <c r="G193" s="49">
        <v>426488.99</v>
      </c>
      <c r="H193" s="49">
        <v>405462.36</v>
      </c>
      <c r="I193" s="49">
        <v>3741.1087000000002</v>
      </c>
      <c r="J193" s="49">
        <v>430753.88</v>
      </c>
      <c r="K193" t="s">
        <v>794</v>
      </c>
      <c r="L193" s="50">
        <v>430754</v>
      </c>
      <c r="M193" s="50">
        <v>41419</v>
      </c>
      <c r="N193" s="50">
        <v>389335</v>
      </c>
      <c r="O193" s="50">
        <v>32444</v>
      </c>
    </row>
    <row r="194" spans="1:15" x14ac:dyDescent="0.2">
      <c r="A194">
        <v>42124</v>
      </c>
      <c r="B194" s="49">
        <v>1719.4558</v>
      </c>
      <c r="C194">
        <v>1.01</v>
      </c>
      <c r="D194" s="49">
        <v>11071146.029999999</v>
      </c>
      <c r="E194" s="49">
        <v>5555591.6699999999</v>
      </c>
      <c r="F194" s="49">
        <v>5515554.3600000003</v>
      </c>
      <c r="G194" s="49">
        <v>4211724.62</v>
      </c>
      <c r="H194" s="49">
        <v>3854113.06</v>
      </c>
      <c r="I194" s="49">
        <v>2295.9504000000002</v>
      </c>
      <c r="J194" s="49">
        <v>5515554.3600000003</v>
      </c>
      <c r="L194" s="50">
        <v>5515554</v>
      </c>
      <c r="M194" s="50">
        <v>680890</v>
      </c>
      <c r="N194" s="50">
        <v>4834664</v>
      </c>
      <c r="O194" s="50">
        <v>402889</v>
      </c>
    </row>
    <row r="195" spans="1:15" x14ac:dyDescent="0.2">
      <c r="A195">
        <v>43001</v>
      </c>
      <c r="B195">
        <v>724.58669999999995</v>
      </c>
      <c r="C195">
        <v>1</v>
      </c>
      <c r="D195" s="49">
        <v>4619240.21</v>
      </c>
      <c r="E195" s="49">
        <v>1452145.66</v>
      </c>
      <c r="F195" s="49">
        <v>3167094.55</v>
      </c>
      <c r="G195" s="49">
        <v>2774118.21</v>
      </c>
      <c r="H195" s="49">
        <v>2952022.96</v>
      </c>
      <c r="I195" s="49">
        <v>3335.7741000000001</v>
      </c>
      <c r="J195" s="49">
        <v>3167094.55</v>
      </c>
      <c r="L195" s="50">
        <v>3167095</v>
      </c>
      <c r="M195" s="50">
        <v>297738</v>
      </c>
      <c r="N195" s="50">
        <v>2869357</v>
      </c>
      <c r="O195" s="50">
        <v>239114</v>
      </c>
    </row>
    <row r="196" spans="1:15" x14ac:dyDescent="0.2">
      <c r="A196">
        <v>43002</v>
      </c>
      <c r="B196">
        <v>326.53039999999999</v>
      </c>
      <c r="C196">
        <v>1</v>
      </c>
      <c r="D196" s="49">
        <v>2081631.3</v>
      </c>
      <c r="E196" s="49">
        <v>937256.47</v>
      </c>
      <c r="F196" s="49">
        <v>1144374.83</v>
      </c>
      <c r="G196" s="49">
        <v>917513.18</v>
      </c>
      <c r="H196" s="49">
        <v>918662.18</v>
      </c>
      <c r="I196" s="49">
        <v>2795.7278000000001</v>
      </c>
      <c r="J196" s="49">
        <v>1144374.83</v>
      </c>
      <c r="L196" s="50">
        <v>1144375</v>
      </c>
      <c r="M196" s="50">
        <v>126800</v>
      </c>
      <c r="N196" s="50">
        <v>1017575</v>
      </c>
      <c r="O196" s="50">
        <v>84798</v>
      </c>
    </row>
    <row r="197" spans="1:15" x14ac:dyDescent="0.2">
      <c r="A197">
        <v>43003</v>
      </c>
      <c r="B197">
        <v>358.54520000000002</v>
      </c>
      <c r="C197">
        <v>1</v>
      </c>
      <c r="D197" s="49">
        <v>2285725.65</v>
      </c>
      <c r="E197" s="49">
        <v>824393.14</v>
      </c>
      <c r="F197" s="49">
        <v>1461332.51</v>
      </c>
      <c r="G197" s="49">
        <v>1373596.81</v>
      </c>
      <c r="H197" s="49">
        <v>1347626.22</v>
      </c>
      <c r="I197" s="49">
        <v>3024.0954999999999</v>
      </c>
      <c r="J197" s="49">
        <v>1461332.51</v>
      </c>
      <c r="L197" s="50">
        <v>1461333</v>
      </c>
      <c r="M197" s="50">
        <v>144388</v>
      </c>
      <c r="N197" s="50">
        <v>1316945</v>
      </c>
      <c r="O197" s="50">
        <v>109746</v>
      </c>
    </row>
    <row r="198" spans="1:15" x14ac:dyDescent="0.2">
      <c r="A198">
        <v>43004</v>
      </c>
      <c r="B198">
        <v>261.83920000000001</v>
      </c>
      <c r="C198">
        <v>1</v>
      </c>
      <c r="D198" s="49">
        <v>1669224.9</v>
      </c>
      <c r="E198" s="49">
        <v>1104601.27</v>
      </c>
      <c r="F198" s="49">
        <v>564623.63</v>
      </c>
      <c r="G198" s="49">
        <v>757986.53</v>
      </c>
      <c r="H198" s="49">
        <v>847097.75</v>
      </c>
      <c r="I198" s="49">
        <v>2229.4475000000002</v>
      </c>
      <c r="J198" s="49">
        <v>847097.75</v>
      </c>
      <c r="K198" t="s">
        <v>794</v>
      </c>
      <c r="L198" s="50">
        <v>847098</v>
      </c>
      <c r="M198" s="50">
        <v>101624</v>
      </c>
      <c r="N198" s="50">
        <v>745474</v>
      </c>
      <c r="O198" s="50">
        <v>62123</v>
      </c>
    </row>
    <row r="199" spans="1:15" x14ac:dyDescent="0.2">
      <c r="A199">
        <v>44078</v>
      </c>
      <c r="B199">
        <v>61.7042</v>
      </c>
      <c r="C199">
        <v>1.0109999999999999</v>
      </c>
      <c r="D199" s="49">
        <v>397691.28</v>
      </c>
      <c r="E199" s="49">
        <v>690063.77</v>
      </c>
      <c r="F199">
        <v>0</v>
      </c>
      <c r="G199" s="49">
        <v>247033.36</v>
      </c>
      <c r="H199" s="49">
        <v>262220.01</v>
      </c>
      <c r="I199" s="49">
        <v>2066.0729000000001</v>
      </c>
      <c r="J199" s="49">
        <v>265104.43</v>
      </c>
      <c r="K199" t="s">
        <v>794</v>
      </c>
      <c r="L199" s="50">
        <v>265104</v>
      </c>
      <c r="M199" s="50">
        <v>20915</v>
      </c>
      <c r="N199" s="50">
        <v>244189</v>
      </c>
      <c r="O199" s="50">
        <v>20349</v>
      </c>
    </row>
    <row r="200" spans="1:15" x14ac:dyDescent="0.2">
      <c r="A200">
        <v>44083</v>
      </c>
      <c r="B200">
        <v>253.80189999999999</v>
      </c>
      <c r="C200">
        <v>1.0109999999999999</v>
      </c>
      <c r="D200" s="49">
        <v>1635784.97</v>
      </c>
      <c r="E200" s="49">
        <v>1036578.57</v>
      </c>
      <c r="F200" s="49">
        <v>599206.40000000002</v>
      </c>
      <c r="G200" s="49">
        <v>696815.34</v>
      </c>
      <c r="H200" s="49">
        <v>725195.4</v>
      </c>
      <c r="I200" s="49">
        <v>2716.9794000000002</v>
      </c>
      <c r="J200" s="49">
        <v>733172.55</v>
      </c>
      <c r="K200" t="s">
        <v>794</v>
      </c>
      <c r="L200" s="50">
        <v>733173</v>
      </c>
      <c r="M200" s="50">
        <v>107125</v>
      </c>
      <c r="N200" s="50">
        <v>626048</v>
      </c>
      <c r="O200" s="50">
        <v>52171</v>
      </c>
    </row>
    <row r="201" spans="1:15" x14ac:dyDescent="0.2">
      <c r="A201">
        <v>44084</v>
      </c>
      <c r="B201">
        <v>268.78590000000003</v>
      </c>
      <c r="C201">
        <v>1.0109999999999999</v>
      </c>
      <c r="D201" s="49">
        <v>1732358.72</v>
      </c>
      <c r="E201" s="49">
        <v>1147665.75</v>
      </c>
      <c r="F201" s="49">
        <v>584692.97</v>
      </c>
      <c r="G201" s="49">
        <v>832170.9</v>
      </c>
      <c r="H201" s="49">
        <v>850875.39</v>
      </c>
      <c r="I201" s="49">
        <v>2690.8301999999999</v>
      </c>
      <c r="J201" s="49">
        <v>860235.02</v>
      </c>
      <c r="K201" t="s">
        <v>794</v>
      </c>
      <c r="L201" s="50">
        <v>860235</v>
      </c>
      <c r="M201" s="50">
        <v>114454</v>
      </c>
      <c r="N201" s="50">
        <v>745781</v>
      </c>
      <c r="O201" s="50">
        <v>62149</v>
      </c>
    </row>
    <row r="202" spans="1:15" x14ac:dyDescent="0.2">
      <c r="A202">
        <v>45076</v>
      </c>
      <c r="B202">
        <v>437.07</v>
      </c>
      <c r="C202">
        <v>1.038</v>
      </c>
      <c r="D202" s="49">
        <v>2892201.46</v>
      </c>
      <c r="E202" s="49">
        <v>994704.55</v>
      </c>
      <c r="F202" s="49">
        <v>1897496.91</v>
      </c>
      <c r="G202" s="49">
        <v>1446389.92</v>
      </c>
      <c r="H202" s="49">
        <v>1459219.28</v>
      </c>
      <c r="I202" s="49">
        <v>3421.748</v>
      </c>
      <c r="J202" s="49">
        <v>1897496.91</v>
      </c>
      <c r="L202" s="50">
        <v>1897497</v>
      </c>
      <c r="M202" s="50">
        <v>183356</v>
      </c>
      <c r="N202" s="50">
        <v>1714141</v>
      </c>
      <c r="O202" s="50">
        <v>142846</v>
      </c>
    </row>
    <row r="203" spans="1:15" x14ac:dyDescent="0.2">
      <c r="A203">
        <v>45077</v>
      </c>
      <c r="B203">
        <v>602.89189999999996</v>
      </c>
      <c r="C203">
        <v>1.038</v>
      </c>
      <c r="D203" s="49">
        <v>3989486.43</v>
      </c>
      <c r="E203" s="49">
        <v>1829905</v>
      </c>
      <c r="F203" s="49">
        <v>2159581.4300000002</v>
      </c>
      <c r="G203" s="49">
        <v>2228472.5299999998</v>
      </c>
      <c r="H203" s="49">
        <v>2267144.7200000002</v>
      </c>
      <c r="I203" s="49">
        <v>3474.5472</v>
      </c>
      <c r="J203" s="49">
        <v>2159581.4300000002</v>
      </c>
      <c r="L203" s="50">
        <v>2159581</v>
      </c>
      <c r="M203" s="50">
        <v>248772</v>
      </c>
      <c r="N203" s="50">
        <v>1910809</v>
      </c>
      <c r="O203" s="50">
        <v>159234</v>
      </c>
    </row>
    <row r="204" spans="1:15" x14ac:dyDescent="0.2">
      <c r="A204">
        <v>45078</v>
      </c>
      <c r="B204">
        <v>314.40350000000001</v>
      </c>
      <c r="C204">
        <v>1.038</v>
      </c>
      <c r="D204" s="49">
        <v>2080486.56</v>
      </c>
      <c r="E204" s="49">
        <v>879654.54</v>
      </c>
      <c r="F204" s="49">
        <v>1200832.02</v>
      </c>
      <c r="G204" s="49">
        <v>819876.66</v>
      </c>
      <c r="H204" s="49">
        <v>761494.74</v>
      </c>
      <c r="I204" s="49">
        <v>2787.1088</v>
      </c>
      <c r="J204" s="49">
        <v>1200832.02</v>
      </c>
      <c r="L204" s="50">
        <v>1200832</v>
      </c>
      <c r="M204" s="50">
        <v>120597</v>
      </c>
      <c r="N204" s="50">
        <v>1080235</v>
      </c>
      <c r="O204" s="50">
        <v>90020</v>
      </c>
    </row>
    <row r="205" spans="1:15" x14ac:dyDescent="0.2">
      <c r="A205">
        <v>46128</v>
      </c>
      <c r="B205">
        <v>304.0659</v>
      </c>
      <c r="C205">
        <v>1</v>
      </c>
      <c r="D205" s="49">
        <v>1938420.11</v>
      </c>
      <c r="E205" s="49">
        <v>761607.41</v>
      </c>
      <c r="F205" s="49">
        <v>1176812.7</v>
      </c>
      <c r="G205" s="49">
        <v>1125332.44</v>
      </c>
      <c r="H205" s="49">
        <v>1191445.92</v>
      </c>
      <c r="I205" s="49">
        <v>3715.3154</v>
      </c>
      <c r="J205" s="49">
        <v>1191445.92</v>
      </c>
      <c r="K205" t="s">
        <v>794</v>
      </c>
      <c r="L205" s="50">
        <v>1191446</v>
      </c>
      <c r="M205" s="50">
        <v>123442</v>
      </c>
      <c r="N205" s="50">
        <v>1068004</v>
      </c>
      <c r="O205" s="50">
        <v>89001</v>
      </c>
    </row>
    <row r="206" spans="1:15" x14ac:dyDescent="0.2">
      <c r="A206">
        <v>46130</v>
      </c>
      <c r="B206" s="49">
        <v>1317.2329</v>
      </c>
      <c r="C206">
        <v>1</v>
      </c>
      <c r="D206" s="49">
        <v>8397359.7400000002</v>
      </c>
      <c r="E206" s="49">
        <v>2474186.2000000002</v>
      </c>
      <c r="F206" s="49">
        <v>5923173.54</v>
      </c>
      <c r="G206" s="49">
        <v>4705024.96</v>
      </c>
      <c r="H206" s="49">
        <v>4747638.16</v>
      </c>
      <c r="I206" s="49">
        <v>3346.3404</v>
      </c>
      <c r="J206" s="49">
        <v>5923173.54</v>
      </c>
      <c r="L206" s="50">
        <v>5923174</v>
      </c>
      <c r="M206" s="50">
        <v>491483</v>
      </c>
      <c r="N206" s="50">
        <v>5431691</v>
      </c>
      <c r="O206" s="50">
        <v>452642</v>
      </c>
    </row>
    <row r="207" spans="1:15" x14ac:dyDescent="0.2">
      <c r="A207">
        <v>46131</v>
      </c>
      <c r="B207" s="49">
        <v>1347.9690000000001</v>
      </c>
      <c r="C207">
        <v>1</v>
      </c>
      <c r="D207" s="49">
        <v>8593302.3800000008</v>
      </c>
      <c r="E207" s="49">
        <v>2211196.12</v>
      </c>
      <c r="F207" s="49">
        <v>6382106.2599999998</v>
      </c>
      <c r="G207" s="49">
        <v>4103212.56</v>
      </c>
      <c r="H207" s="49">
        <v>4210742.28</v>
      </c>
      <c r="I207" s="49">
        <v>3119.8633</v>
      </c>
      <c r="J207" s="49">
        <v>6382106.2599999998</v>
      </c>
      <c r="L207" s="50">
        <v>6382106</v>
      </c>
      <c r="M207" s="50">
        <v>502769</v>
      </c>
      <c r="N207" s="50">
        <v>5879337</v>
      </c>
      <c r="O207" s="50">
        <v>489946</v>
      </c>
    </row>
    <row r="208" spans="1:15" x14ac:dyDescent="0.2">
      <c r="A208">
        <v>46132</v>
      </c>
      <c r="B208">
        <v>577.93520000000001</v>
      </c>
      <c r="C208">
        <v>1</v>
      </c>
      <c r="D208" s="49">
        <v>3684336.9</v>
      </c>
      <c r="E208" s="49">
        <v>1196148.95</v>
      </c>
      <c r="F208" s="49">
        <v>2488187.9500000002</v>
      </c>
      <c r="G208" s="49">
        <v>1696888.04</v>
      </c>
      <c r="H208" s="49">
        <v>1692975.1</v>
      </c>
      <c r="I208" s="49">
        <v>2905.4762000000001</v>
      </c>
      <c r="J208" s="49">
        <v>2488187.9500000002</v>
      </c>
      <c r="L208" s="50">
        <v>2488188</v>
      </c>
      <c r="M208" s="50">
        <v>223582</v>
      </c>
      <c r="N208" s="50">
        <v>2264606</v>
      </c>
      <c r="O208" s="50">
        <v>188718</v>
      </c>
    </row>
    <row r="209" spans="1:15" x14ac:dyDescent="0.2">
      <c r="A209">
        <v>46134</v>
      </c>
      <c r="B209" s="49">
        <v>2302.3141000000001</v>
      </c>
      <c r="C209">
        <v>1</v>
      </c>
      <c r="D209" s="49">
        <v>14677252.390000001</v>
      </c>
      <c r="E209" s="49">
        <v>4883341.4000000004</v>
      </c>
      <c r="F209" s="49">
        <v>9793910.9900000002</v>
      </c>
      <c r="G209" s="49">
        <v>7084556.9299999997</v>
      </c>
      <c r="H209" s="49">
        <v>6511205.6799999997</v>
      </c>
      <c r="I209" s="49">
        <v>3168.0722000000001</v>
      </c>
      <c r="J209" s="49">
        <v>9793910.9900000002</v>
      </c>
      <c r="L209" s="50">
        <v>9793911</v>
      </c>
      <c r="M209" s="50">
        <v>863306</v>
      </c>
      <c r="N209" s="50">
        <v>8930605</v>
      </c>
      <c r="O209" s="50">
        <v>744218</v>
      </c>
    </row>
    <row r="210" spans="1:15" x14ac:dyDescent="0.2">
      <c r="A210">
        <v>46135</v>
      </c>
      <c r="B210">
        <v>318.28930000000003</v>
      </c>
      <c r="C210">
        <v>1</v>
      </c>
      <c r="D210" s="49">
        <v>2029094.29</v>
      </c>
      <c r="E210" s="49">
        <v>754654.48</v>
      </c>
      <c r="F210" s="49">
        <v>1274439.81</v>
      </c>
      <c r="G210" s="49">
        <v>1444237.95</v>
      </c>
      <c r="H210" s="49">
        <v>1528238.49</v>
      </c>
      <c r="I210" s="49">
        <v>3730.8488000000002</v>
      </c>
      <c r="J210" s="49">
        <v>1528238.49</v>
      </c>
      <c r="K210" t="s">
        <v>794</v>
      </c>
      <c r="L210" s="50">
        <v>1528238</v>
      </c>
      <c r="M210" s="50">
        <v>133857</v>
      </c>
      <c r="N210" s="50">
        <v>1394381</v>
      </c>
      <c r="O210" s="50">
        <v>116198</v>
      </c>
    </row>
    <row r="211" spans="1:15" x14ac:dyDescent="0.2">
      <c r="A211">
        <v>46137</v>
      </c>
      <c r="B211">
        <v>319.70620000000002</v>
      </c>
      <c r="C211">
        <v>1</v>
      </c>
      <c r="D211" s="49">
        <v>2038127.03</v>
      </c>
      <c r="E211" s="49">
        <v>591764</v>
      </c>
      <c r="F211" s="49">
        <v>1446363.03</v>
      </c>
      <c r="G211" s="49">
        <v>1456962.34</v>
      </c>
      <c r="H211" s="49">
        <v>1396224.36</v>
      </c>
      <c r="I211" s="49">
        <v>4076.9096</v>
      </c>
      <c r="J211" s="49">
        <v>1456962.34</v>
      </c>
      <c r="K211" t="s">
        <v>794</v>
      </c>
      <c r="L211" s="50">
        <v>1456962</v>
      </c>
      <c r="M211" s="50">
        <v>118922</v>
      </c>
      <c r="N211" s="50">
        <v>1338040</v>
      </c>
      <c r="O211" s="50">
        <v>111504</v>
      </c>
    </row>
    <row r="212" spans="1:15" x14ac:dyDescent="0.2">
      <c r="A212">
        <v>46140</v>
      </c>
      <c r="B212">
        <v>705.69659999999999</v>
      </c>
      <c r="C212">
        <v>1</v>
      </c>
      <c r="D212" s="49">
        <v>4498815.83</v>
      </c>
      <c r="E212" s="49">
        <v>1391125.72</v>
      </c>
      <c r="F212" s="49">
        <v>3107690.11</v>
      </c>
      <c r="G212" s="49">
        <v>2654967.5499999998</v>
      </c>
      <c r="H212" s="49">
        <v>2750754.54</v>
      </c>
      <c r="I212" s="49">
        <v>3438.5953</v>
      </c>
      <c r="J212" s="49">
        <v>3107690.11</v>
      </c>
      <c r="L212" s="50">
        <v>3107690</v>
      </c>
      <c r="M212" s="50">
        <v>284410</v>
      </c>
      <c r="N212" s="50">
        <v>2823280</v>
      </c>
      <c r="O212" s="50">
        <v>240192</v>
      </c>
    </row>
    <row r="213" spans="1:15" x14ac:dyDescent="0.2">
      <c r="A213">
        <v>47060</v>
      </c>
      <c r="B213">
        <v>331.28160000000003</v>
      </c>
      <c r="C213">
        <v>1.02</v>
      </c>
      <c r="D213" s="49">
        <v>2154158.6</v>
      </c>
      <c r="E213" s="49">
        <v>1601254.72</v>
      </c>
      <c r="F213" s="49">
        <v>552903.88</v>
      </c>
      <c r="G213" s="49">
        <v>885705</v>
      </c>
      <c r="H213" s="49">
        <v>1011980.22</v>
      </c>
      <c r="I213" s="49">
        <v>2271.3930999999998</v>
      </c>
      <c r="J213" s="49">
        <v>1032219.82</v>
      </c>
      <c r="K213" t="s">
        <v>794</v>
      </c>
      <c r="L213" s="50">
        <v>1032220</v>
      </c>
      <c r="M213" s="50">
        <v>121456</v>
      </c>
      <c r="N213" s="50">
        <v>910764</v>
      </c>
      <c r="O213" s="50">
        <v>75897</v>
      </c>
    </row>
    <row r="214" spans="1:15" x14ac:dyDescent="0.2">
      <c r="A214">
        <v>47062</v>
      </c>
      <c r="B214" s="49">
        <v>1017.2882</v>
      </c>
      <c r="C214">
        <v>1.02</v>
      </c>
      <c r="D214" s="49">
        <v>6614916.5199999996</v>
      </c>
      <c r="E214" s="49">
        <v>2177169.41</v>
      </c>
      <c r="F214" s="49">
        <v>4437747.1100000003</v>
      </c>
      <c r="G214" s="49">
        <v>3775572.27</v>
      </c>
      <c r="H214" s="49">
        <v>4094066.67</v>
      </c>
      <c r="I214" s="49">
        <v>3352.9695999999999</v>
      </c>
      <c r="J214" s="49">
        <v>4437747.1100000003</v>
      </c>
      <c r="L214" s="50">
        <v>4437747</v>
      </c>
      <c r="M214" s="50">
        <v>393567</v>
      </c>
      <c r="N214" s="50">
        <v>4044180</v>
      </c>
      <c r="O214" s="50">
        <v>337015</v>
      </c>
    </row>
    <row r="215" spans="1:15" x14ac:dyDescent="0.2">
      <c r="A215">
        <v>47064</v>
      </c>
      <c r="B215">
        <v>164.92679999999999</v>
      </c>
      <c r="C215">
        <v>1.02</v>
      </c>
      <c r="D215" s="49">
        <v>1072436.52</v>
      </c>
      <c r="E215" s="49">
        <v>433811.75</v>
      </c>
      <c r="F215" s="49">
        <v>638624.77</v>
      </c>
      <c r="G215" s="49">
        <v>450961.16</v>
      </c>
      <c r="H215" s="49">
        <v>448672.64</v>
      </c>
      <c r="I215" s="49">
        <v>2515.9695999999999</v>
      </c>
      <c r="J215" s="49">
        <v>638624.77</v>
      </c>
      <c r="L215" s="50">
        <v>638625</v>
      </c>
      <c r="M215" s="50">
        <v>67189</v>
      </c>
      <c r="N215" s="50">
        <v>571436</v>
      </c>
      <c r="O215" s="50">
        <v>47620</v>
      </c>
    </row>
    <row r="216" spans="1:15" x14ac:dyDescent="0.2">
      <c r="A216">
        <v>47065</v>
      </c>
      <c r="B216">
        <v>359.63279999999997</v>
      </c>
      <c r="C216">
        <v>1.02</v>
      </c>
      <c r="D216" s="49">
        <v>2338512.2799999998</v>
      </c>
      <c r="E216" s="49">
        <v>2320661.83</v>
      </c>
      <c r="F216" s="49">
        <v>17850.45</v>
      </c>
      <c r="G216" s="49">
        <v>402781.76</v>
      </c>
      <c r="H216" s="49">
        <v>409615.69</v>
      </c>
      <c r="I216">
        <v>860.43439999999998</v>
      </c>
      <c r="J216" s="49">
        <v>417808</v>
      </c>
      <c r="K216" t="s">
        <v>794</v>
      </c>
      <c r="L216" s="50">
        <v>417808</v>
      </c>
      <c r="M216" s="50">
        <v>138549</v>
      </c>
      <c r="N216" s="50">
        <v>279259</v>
      </c>
      <c r="O216" s="50">
        <v>23272</v>
      </c>
    </row>
    <row r="217" spans="1:15" x14ac:dyDescent="0.2">
      <c r="A217">
        <v>48066</v>
      </c>
      <c r="B217" s="49">
        <v>4851.7448000000004</v>
      </c>
      <c r="C217">
        <v>1.08</v>
      </c>
      <c r="D217" s="49">
        <v>33404262.949999999</v>
      </c>
      <c r="E217" s="49">
        <v>10264914.640000001</v>
      </c>
      <c r="F217" s="49">
        <v>23139348.309999999</v>
      </c>
      <c r="G217" s="49">
        <v>21933456.690000001</v>
      </c>
      <c r="H217" s="49">
        <v>22778557.850000001</v>
      </c>
      <c r="I217" s="49">
        <v>4893.0203000000001</v>
      </c>
      <c r="J217" s="49">
        <v>23739685.800000001</v>
      </c>
      <c r="K217" t="s">
        <v>794</v>
      </c>
      <c r="L217" s="50">
        <v>23739686</v>
      </c>
      <c r="M217" s="50">
        <v>1979391</v>
      </c>
      <c r="N217" s="50">
        <v>21760295</v>
      </c>
      <c r="O217" s="50">
        <v>1813360</v>
      </c>
    </row>
    <row r="218" spans="1:15" x14ac:dyDescent="0.2">
      <c r="A218">
        <v>48068</v>
      </c>
      <c r="B218" s="49">
        <v>14004.1361</v>
      </c>
      <c r="C218">
        <v>1.08</v>
      </c>
      <c r="D218" s="49">
        <v>96418477.049999997</v>
      </c>
      <c r="E218" s="49">
        <v>41831529.200000003</v>
      </c>
      <c r="F218" s="49">
        <v>54586947.850000001</v>
      </c>
      <c r="G218" s="49">
        <v>34076721.200000003</v>
      </c>
      <c r="H218" s="49">
        <v>36689449.530000001</v>
      </c>
      <c r="I218" s="49">
        <v>3104.0239000000001</v>
      </c>
      <c r="J218" s="49">
        <v>54586947.850000001</v>
      </c>
      <c r="L218" s="50">
        <v>54586948</v>
      </c>
      <c r="M218" s="50">
        <v>5981280</v>
      </c>
      <c r="N218" s="50">
        <v>48605668</v>
      </c>
      <c r="O218" s="50">
        <v>4050479</v>
      </c>
    </row>
    <row r="219" spans="1:15" x14ac:dyDescent="0.2">
      <c r="A219">
        <v>48069</v>
      </c>
      <c r="B219" s="49">
        <v>4249.2350999999999</v>
      </c>
      <c r="C219">
        <v>1.08</v>
      </c>
      <c r="D219" s="49">
        <v>29255983.66</v>
      </c>
      <c r="E219" s="49">
        <v>6547346.3300000001</v>
      </c>
      <c r="F219" s="49">
        <v>22708637.329999998</v>
      </c>
      <c r="G219" s="49">
        <v>6133882.8899999997</v>
      </c>
      <c r="H219" s="49">
        <v>7432614.2400000002</v>
      </c>
      <c r="I219" s="49">
        <v>3503.3112999999998</v>
      </c>
      <c r="J219" s="49">
        <v>22708637.329999998</v>
      </c>
      <c r="L219" s="50">
        <v>22708637</v>
      </c>
      <c r="M219" s="50">
        <v>1816979</v>
      </c>
      <c r="N219" s="50">
        <v>20891658</v>
      </c>
      <c r="O219" s="50">
        <v>1738400</v>
      </c>
    </row>
    <row r="220" spans="1:15" x14ac:dyDescent="0.2">
      <c r="A220">
        <v>48070</v>
      </c>
      <c r="B220" s="49">
        <v>1895.0515</v>
      </c>
      <c r="C220">
        <v>1.08</v>
      </c>
      <c r="D220" s="49">
        <v>13047429.58</v>
      </c>
      <c r="E220" s="49">
        <v>4559876.42</v>
      </c>
      <c r="F220" s="49">
        <v>8487553.1600000001</v>
      </c>
      <c r="G220" s="49">
        <v>6068934.3399999999</v>
      </c>
      <c r="H220" s="49">
        <v>7211009.9699999997</v>
      </c>
      <c r="I220" s="49">
        <v>3927.7548999999999</v>
      </c>
      <c r="J220" s="49">
        <v>8487553.1600000001</v>
      </c>
      <c r="L220" s="50">
        <v>8487553</v>
      </c>
      <c r="M220" s="50">
        <v>818071</v>
      </c>
      <c r="N220" s="50">
        <v>7669483</v>
      </c>
      <c r="O220" s="50">
        <v>639124</v>
      </c>
    </row>
    <row r="221" spans="1:15" x14ac:dyDescent="0.2">
      <c r="A221">
        <v>48071</v>
      </c>
      <c r="B221" s="49">
        <v>17223.330000000002</v>
      </c>
      <c r="C221">
        <v>1.08</v>
      </c>
      <c r="D221" s="49">
        <v>118582627.05</v>
      </c>
      <c r="E221" s="49">
        <v>49530015.549999997</v>
      </c>
      <c r="F221" s="49">
        <v>69052611.5</v>
      </c>
      <c r="G221" s="49">
        <v>41434538.409999996</v>
      </c>
      <c r="H221" s="49">
        <v>42869580.93</v>
      </c>
      <c r="I221" s="49">
        <v>3036.2021</v>
      </c>
      <c r="J221" s="49">
        <v>69052611.5</v>
      </c>
      <c r="L221" s="50">
        <v>69052612</v>
      </c>
      <c r="M221" s="50">
        <v>7313503</v>
      </c>
      <c r="N221" s="50">
        <v>61739109</v>
      </c>
      <c r="O221" s="50">
        <v>5144934</v>
      </c>
    </row>
    <row r="222" spans="1:15" x14ac:dyDescent="0.2">
      <c r="A222">
        <v>48072</v>
      </c>
      <c r="B222" s="49">
        <v>5802.4319999999998</v>
      </c>
      <c r="C222">
        <v>1.08</v>
      </c>
      <c r="D222" s="49">
        <v>39949744.32</v>
      </c>
      <c r="E222" s="49">
        <v>17334770.75</v>
      </c>
      <c r="F222" s="49">
        <v>22614973.57</v>
      </c>
      <c r="G222" s="49">
        <v>31668631.48</v>
      </c>
      <c r="H222" s="49">
        <v>35192623.5</v>
      </c>
      <c r="I222" s="49">
        <v>4818.4655000000002</v>
      </c>
      <c r="J222" s="49">
        <v>27958818.41</v>
      </c>
      <c r="K222" t="s">
        <v>794</v>
      </c>
      <c r="L222" s="50">
        <v>27958818</v>
      </c>
      <c r="M222" s="50">
        <v>2074793</v>
      </c>
      <c r="N222" s="50">
        <v>25884025</v>
      </c>
      <c r="O222" s="50">
        <v>2157004</v>
      </c>
    </row>
    <row r="223" spans="1:15" x14ac:dyDescent="0.2">
      <c r="A223">
        <v>48073</v>
      </c>
      <c r="B223" s="49">
        <v>9076.4958999999999</v>
      </c>
      <c r="C223">
        <v>1.08</v>
      </c>
      <c r="D223" s="49">
        <v>62491674.270000003</v>
      </c>
      <c r="E223" s="49">
        <v>24729433.469999999</v>
      </c>
      <c r="F223" s="49">
        <v>37762240.799999997</v>
      </c>
      <c r="G223" s="49">
        <v>28311919.719999999</v>
      </c>
      <c r="H223" s="49">
        <v>29701199.09</v>
      </c>
      <c r="I223" s="49">
        <v>3577.0897</v>
      </c>
      <c r="J223" s="49">
        <v>37762240.799999997</v>
      </c>
      <c r="L223" s="50">
        <v>37762241</v>
      </c>
      <c r="M223" s="50">
        <v>3429255</v>
      </c>
      <c r="N223" s="50">
        <v>34332986</v>
      </c>
      <c r="O223" s="50">
        <v>2861086</v>
      </c>
    </row>
    <row r="224" spans="1:15" x14ac:dyDescent="0.2">
      <c r="A224">
        <v>48074</v>
      </c>
      <c r="B224" s="49">
        <v>4437.7213000000002</v>
      </c>
      <c r="C224">
        <v>1.08</v>
      </c>
      <c r="D224" s="49">
        <v>30553711.149999999</v>
      </c>
      <c r="E224" s="49">
        <v>15235098.619999999</v>
      </c>
      <c r="F224" s="49">
        <v>15318612.529999999</v>
      </c>
      <c r="G224" s="49">
        <v>13050754.48</v>
      </c>
      <c r="H224" s="49">
        <v>13026433.66</v>
      </c>
      <c r="I224" s="49">
        <v>3167.7111</v>
      </c>
      <c r="J224" s="49">
        <v>15318612.529999999</v>
      </c>
      <c r="L224" s="50">
        <v>15318613</v>
      </c>
      <c r="M224" s="50">
        <v>1573765</v>
      </c>
      <c r="N224" s="50">
        <v>13744848</v>
      </c>
      <c r="O224" s="50">
        <v>1145406</v>
      </c>
    </row>
    <row r="225" spans="1:15" x14ac:dyDescent="0.2">
      <c r="A225">
        <v>48075</v>
      </c>
      <c r="B225">
        <v>650.28750000000002</v>
      </c>
      <c r="C225">
        <v>1.08</v>
      </c>
      <c r="D225" s="49">
        <v>4477229.4400000004</v>
      </c>
      <c r="E225" s="49">
        <v>1396631.96</v>
      </c>
      <c r="F225" s="49">
        <v>3080597.48</v>
      </c>
      <c r="G225" s="49">
        <v>1415446.59</v>
      </c>
      <c r="H225" s="49">
        <v>1548561.3</v>
      </c>
      <c r="I225" s="49">
        <v>3337.0111000000002</v>
      </c>
      <c r="J225" s="49">
        <v>3080597.48</v>
      </c>
      <c r="L225" s="50">
        <v>3080597</v>
      </c>
      <c r="M225" s="50">
        <v>277928</v>
      </c>
      <c r="N225" s="50">
        <v>2802669</v>
      </c>
      <c r="O225" s="50">
        <v>233556</v>
      </c>
    </row>
    <row r="226" spans="1:15" x14ac:dyDescent="0.2">
      <c r="A226">
        <v>48077</v>
      </c>
      <c r="B226" s="49">
        <v>15346.810100000001</v>
      </c>
      <c r="C226">
        <v>1.08</v>
      </c>
      <c r="D226" s="49">
        <v>105662787.54000001</v>
      </c>
      <c r="E226" s="49">
        <v>29949470.100000001</v>
      </c>
      <c r="F226" s="49">
        <v>75713317.439999998</v>
      </c>
      <c r="G226" s="49">
        <v>42185369.810000002</v>
      </c>
      <c r="H226" s="49">
        <v>45154929.590000004</v>
      </c>
      <c r="I226" s="49">
        <v>4218.4642999999996</v>
      </c>
      <c r="J226" s="49">
        <v>75713317.439999998</v>
      </c>
      <c r="L226" s="50">
        <v>75713317</v>
      </c>
      <c r="M226" s="50">
        <v>5784299</v>
      </c>
      <c r="N226" s="50">
        <v>69929018</v>
      </c>
      <c r="O226" s="50">
        <v>5827425</v>
      </c>
    </row>
    <row r="227" spans="1:15" x14ac:dyDescent="0.2">
      <c r="A227">
        <v>48078</v>
      </c>
      <c r="B227" s="49">
        <v>33649.583700000003</v>
      </c>
      <c r="C227">
        <v>1.08</v>
      </c>
      <c r="D227" s="49">
        <v>231677383.77000001</v>
      </c>
      <c r="E227" s="49">
        <v>107102201.02</v>
      </c>
      <c r="F227" s="49">
        <v>124575182.75</v>
      </c>
      <c r="G227" s="49">
        <v>131944754.95</v>
      </c>
      <c r="H227" s="49">
        <v>137389857.33000001</v>
      </c>
      <c r="I227" s="49">
        <v>4021.0855999999999</v>
      </c>
      <c r="J227" s="49">
        <v>135307856.46000001</v>
      </c>
      <c r="K227" t="s">
        <v>794</v>
      </c>
      <c r="L227" s="50">
        <v>135307856</v>
      </c>
      <c r="M227" s="50">
        <v>5815296</v>
      </c>
      <c r="N227" s="50">
        <v>129492560</v>
      </c>
      <c r="O227" s="50">
        <v>10846014</v>
      </c>
    </row>
    <row r="228" spans="1:15" x14ac:dyDescent="0.2">
      <c r="A228">
        <v>48080</v>
      </c>
      <c r="B228" s="49">
        <v>2743.9762999999998</v>
      </c>
      <c r="C228">
        <v>1.08</v>
      </c>
      <c r="D228" s="49">
        <v>18892276.829999998</v>
      </c>
      <c r="E228" s="49">
        <v>14125310.27</v>
      </c>
      <c r="F228" s="49">
        <v>4766966.5599999996</v>
      </c>
      <c r="G228" s="49">
        <v>3411404.02</v>
      </c>
      <c r="H228" s="49">
        <v>3469214.72</v>
      </c>
      <c r="I228" s="49">
        <v>1542.7560000000001</v>
      </c>
      <c r="J228" s="49">
        <v>4766966.5599999996</v>
      </c>
      <c r="L228" s="50">
        <v>4766967</v>
      </c>
      <c r="M228" s="50">
        <v>1003014</v>
      </c>
      <c r="N228" s="50">
        <v>3763953</v>
      </c>
      <c r="O228" s="50">
        <v>313664</v>
      </c>
    </row>
    <row r="229" spans="1:15" x14ac:dyDescent="0.2">
      <c r="A229">
        <v>49132</v>
      </c>
      <c r="B229" s="49">
        <v>3150.9353999999998</v>
      </c>
      <c r="C229">
        <v>1.0229999999999999</v>
      </c>
      <c r="D229" s="49">
        <v>20549219.079999998</v>
      </c>
      <c r="E229" s="49">
        <v>7305699.6900000004</v>
      </c>
      <c r="F229" s="49">
        <v>13243519.390000001</v>
      </c>
      <c r="G229" s="49">
        <v>6274785.7800000003</v>
      </c>
      <c r="H229" s="49">
        <v>7395437.04</v>
      </c>
      <c r="I229" s="49">
        <v>2525.4708999999998</v>
      </c>
      <c r="J229" s="49">
        <v>13243519.390000001</v>
      </c>
      <c r="L229" s="50">
        <v>13243519</v>
      </c>
      <c r="M229" s="50">
        <v>1313453</v>
      </c>
      <c r="N229" s="50">
        <v>11930066</v>
      </c>
      <c r="O229" s="50">
        <v>994174</v>
      </c>
    </row>
    <row r="230" spans="1:15" x14ac:dyDescent="0.2">
      <c r="A230">
        <v>49135</v>
      </c>
      <c r="B230">
        <v>205.08930000000001</v>
      </c>
      <c r="C230">
        <v>1.0229999999999999</v>
      </c>
      <c r="D230" s="49">
        <v>1337515.51</v>
      </c>
      <c r="E230" s="49">
        <v>555975.64</v>
      </c>
      <c r="F230" s="49">
        <v>781539.87</v>
      </c>
      <c r="G230" s="49">
        <v>382266.14</v>
      </c>
      <c r="H230" s="49">
        <v>385904</v>
      </c>
      <c r="I230" s="49">
        <v>2049.7892999999999</v>
      </c>
      <c r="J230" s="49">
        <v>781539.87</v>
      </c>
      <c r="L230" s="50">
        <v>781540</v>
      </c>
      <c r="M230" s="50">
        <v>80802</v>
      </c>
      <c r="N230" s="50">
        <v>700738</v>
      </c>
      <c r="O230" s="50">
        <v>58395</v>
      </c>
    </row>
    <row r="231" spans="1:15" x14ac:dyDescent="0.2">
      <c r="A231">
        <v>49137</v>
      </c>
      <c r="B231">
        <v>517.36490000000003</v>
      </c>
      <c r="C231">
        <v>1.0229999999999999</v>
      </c>
      <c r="D231" s="49">
        <v>3374059.87</v>
      </c>
      <c r="E231" s="49">
        <v>1301529.3700000001</v>
      </c>
      <c r="F231" s="49">
        <v>2072530.5</v>
      </c>
      <c r="G231" s="49">
        <v>1838928.33</v>
      </c>
      <c r="H231" s="49">
        <v>1916904.91</v>
      </c>
      <c r="I231" s="49">
        <v>3788.2881000000002</v>
      </c>
      <c r="J231" s="49">
        <v>2072530.5</v>
      </c>
      <c r="L231" s="50">
        <v>2072530</v>
      </c>
      <c r="M231" s="50">
        <v>201141</v>
      </c>
      <c r="N231" s="50">
        <v>1871389</v>
      </c>
      <c r="O231" s="50">
        <v>155949</v>
      </c>
    </row>
    <row r="232" spans="1:15" x14ac:dyDescent="0.2">
      <c r="A232">
        <v>49140</v>
      </c>
      <c r="B232">
        <v>860.10979999999995</v>
      </c>
      <c r="C232">
        <v>1.0229999999999999</v>
      </c>
      <c r="D232" s="49">
        <v>5609313.5700000003</v>
      </c>
      <c r="E232" s="49">
        <v>1452758.83</v>
      </c>
      <c r="F232" s="49">
        <v>4156554.74</v>
      </c>
      <c r="G232" s="49">
        <v>2782359.24</v>
      </c>
      <c r="H232" s="49">
        <v>2987039.64</v>
      </c>
      <c r="I232" s="49">
        <v>3480.2062999999998</v>
      </c>
      <c r="J232" s="49">
        <v>4156554.74</v>
      </c>
      <c r="L232" s="50">
        <v>4156555</v>
      </c>
      <c r="M232" s="50">
        <v>331312</v>
      </c>
      <c r="N232" s="50">
        <v>3825243</v>
      </c>
      <c r="O232" s="50">
        <v>318771</v>
      </c>
    </row>
    <row r="233" spans="1:15" x14ac:dyDescent="0.2">
      <c r="A233">
        <v>49142</v>
      </c>
      <c r="B233" s="49">
        <v>5910.8041999999996</v>
      </c>
      <c r="C233">
        <v>1.0229999999999999</v>
      </c>
      <c r="D233" s="49">
        <v>38548048.439999998</v>
      </c>
      <c r="E233" s="49">
        <v>10137249.109999999</v>
      </c>
      <c r="F233" s="49">
        <v>28410799.329999998</v>
      </c>
      <c r="G233" s="49">
        <v>9009162.5999999996</v>
      </c>
      <c r="H233" s="49">
        <v>12751802.01</v>
      </c>
      <c r="I233" s="49">
        <v>2982.6060000000002</v>
      </c>
      <c r="J233" s="49">
        <v>28410799.329999998</v>
      </c>
      <c r="L233" s="50">
        <v>28410799</v>
      </c>
      <c r="M233" s="50">
        <v>2058086</v>
      </c>
      <c r="N233" s="50">
        <v>26352713</v>
      </c>
      <c r="O233" s="50">
        <v>2196061</v>
      </c>
    </row>
    <row r="234" spans="1:15" x14ac:dyDescent="0.2">
      <c r="A234">
        <v>49144</v>
      </c>
      <c r="B234" s="49">
        <v>4592.2663000000002</v>
      </c>
      <c r="C234">
        <v>1.0229999999999999</v>
      </c>
      <c r="D234" s="49">
        <v>29949038.710000001</v>
      </c>
      <c r="E234" s="49">
        <v>7175367.1900000004</v>
      </c>
      <c r="F234" s="49">
        <v>22773671.52</v>
      </c>
      <c r="G234" s="49">
        <v>12948763.1</v>
      </c>
      <c r="H234" s="49">
        <v>14328965.68</v>
      </c>
      <c r="I234" s="49">
        <v>3832.8245000000002</v>
      </c>
      <c r="J234" s="49">
        <v>22773671.52</v>
      </c>
      <c r="L234" s="50">
        <v>22773672</v>
      </c>
      <c r="M234" s="50">
        <v>1871314</v>
      </c>
      <c r="N234" s="50">
        <v>20902358</v>
      </c>
      <c r="O234" s="50">
        <v>1741866</v>
      </c>
    </row>
    <row r="235" spans="1:15" x14ac:dyDescent="0.2">
      <c r="A235">
        <v>49148</v>
      </c>
      <c r="B235" s="49">
        <v>8200.1798999999992</v>
      </c>
      <c r="C235">
        <v>1.0229999999999999</v>
      </c>
      <c r="D235" s="49">
        <v>53478498.240000002</v>
      </c>
      <c r="E235" s="49">
        <v>29211488.190000001</v>
      </c>
      <c r="F235" s="49">
        <v>24267010.050000001</v>
      </c>
      <c r="G235" s="49">
        <v>11686518.15</v>
      </c>
      <c r="H235" s="49">
        <v>12393554.42</v>
      </c>
      <c r="I235" s="49">
        <v>1637.9197999999999</v>
      </c>
      <c r="J235" s="49">
        <v>24267010.050000001</v>
      </c>
      <c r="L235" s="50">
        <v>24267010</v>
      </c>
      <c r="M235" s="50">
        <v>3103727</v>
      </c>
      <c r="N235" s="50">
        <v>21163283</v>
      </c>
      <c r="O235" s="50">
        <v>1763611</v>
      </c>
    </row>
    <row r="236" spans="1:15" x14ac:dyDescent="0.2">
      <c r="A236">
        <v>50001</v>
      </c>
      <c r="B236" s="49">
        <v>6075.0348000000004</v>
      </c>
      <c r="C236">
        <v>1.093</v>
      </c>
      <c r="D236" s="49">
        <v>42330083.109999999</v>
      </c>
      <c r="E236" s="49">
        <v>18658125.530000001</v>
      </c>
      <c r="F236" s="49">
        <v>23671957.579999998</v>
      </c>
      <c r="G236" s="49">
        <v>27467687.449999999</v>
      </c>
      <c r="H236" s="49">
        <v>26801216.16</v>
      </c>
      <c r="I236" s="49">
        <v>4047.2957999999999</v>
      </c>
      <c r="J236" s="49">
        <v>24587462.829999998</v>
      </c>
      <c r="K236" t="s">
        <v>794</v>
      </c>
      <c r="L236" s="50">
        <v>24587463</v>
      </c>
      <c r="M236" s="50">
        <v>2535095</v>
      </c>
      <c r="N236" s="50">
        <v>22052368</v>
      </c>
      <c r="O236" s="50">
        <v>1837700</v>
      </c>
    </row>
    <row r="237" spans="1:15" x14ac:dyDescent="0.2">
      <c r="A237">
        <v>50002</v>
      </c>
      <c r="B237">
        <v>782.35029999999995</v>
      </c>
      <c r="C237">
        <v>1.093</v>
      </c>
      <c r="D237" s="49">
        <v>5451319.0999999996</v>
      </c>
      <c r="E237" s="49">
        <v>1795336.12</v>
      </c>
      <c r="F237" s="49">
        <v>3655982.98</v>
      </c>
      <c r="G237" s="49">
        <v>3241178.23</v>
      </c>
      <c r="H237" s="49">
        <v>3006509.8</v>
      </c>
      <c r="I237" s="49">
        <v>4129.6701000000003</v>
      </c>
      <c r="J237" s="49">
        <v>3655982.98</v>
      </c>
      <c r="L237" s="50">
        <v>3655983</v>
      </c>
      <c r="M237" s="50">
        <v>311895</v>
      </c>
      <c r="N237" s="50">
        <v>3344088</v>
      </c>
      <c r="O237" s="50">
        <v>278674</v>
      </c>
    </row>
    <row r="238" spans="1:15" x14ac:dyDescent="0.2">
      <c r="A238">
        <v>50003</v>
      </c>
      <c r="B238" s="49">
        <v>3376.1646999999998</v>
      </c>
      <c r="C238">
        <v>1.093</v>
      </c>
      <c r="D238" s="49">
        <v>23524693.609999999</v>
      </c>
      <c r="E238" s="49">
        <v>8015478.3799999999</v>
      </c>
      <c r="F238" s="49">
        <v>15509215.23</v>
      </c>
      <c r="G238" s="49">
        <v>12097127.199999999</v>
      </c>
      <c r="H238" s="49">
        <v>12814739.66</v>
      </c>
      <c r="I238" s="49">
        <v>3907.5835999999999</v>
      </c>
      <c r="J238" s="49">
        <v>15509215.23</v>
      </c>
      <c r="L238" s="50">
        <v>15509215</v>
      </c>
      <c r="M238" s="50">
        <v>1404312</v>
      </c>
      <c r="N238" s="50">
        <v>14104903</v>
      </c>
      <c r="O238" s="50">
        <v>1175410</v>
      </c>
    </row>
    <row r="239" spans="1:15" x14ac:dyDescent="0.2">
      <c r="A239">
        <v>50005</v>
      </c>
      <c r="B239" s="49">
        <v>1610.6206</v>
      </c>
      <c r="C239">
        <v>1.093</v>
      </c>
      <c r="D239" s="49">
        <v>11222603.01</v>
      </c>
      <c r="E239" s="49">
        <v>4619930.8899999997</v>
      </c>
      <c r="F239" s="49">
        <v>6602672.1200000001</v>
      </c>
      <c r="G239" s="49">
        <v>2985977.69</v>
      </c>
      <c r="H239" s="49">
        <v>2900838.53</v>
      </c>
      <c r="I239" s="49">
        <v>2453.0007000000001</v>
      </c>
      <c r="J239" s="49">
        <v>6602672.1200000001</v>
      </c>
      <c r="L239" s="50">
        <v>6602672</v>
      </c>
      <c r="M239" s="50">
        <v>640736</v>
      </c>
      <c r="N239" s="50">
        <v>5961936</v>
      </c>
      <c r="O239" s="50">
        <v>496829</v>
      </c>
    </row>
    <row r="240" spans="1:15" x14ac:dyDescent="0.2">
      <c r="A240">
        <v>50006</v>
      </c>
      <c r="B240" s="49">
        <v>3218.5401999999999</v>
      </c>
      <c r="C240">
        <v>1.093</v>
      </c>
      <c r="D240" s="49">
        <v>22426385.800000001</v>
      </c>
      <c r="E240" s="49">
        <v>7469883.9900000002</v>
      </c>
      <c r="F240" s="49">
        <v>14956501.810000001</v>
      </c>
      <c r="G240" s="49">
        <v>7012166.0800000001</v>
      </c>
      <c r="H240" s="49">
        <v>7320990.1399999997</v>
      </c>
      <c r="I240" s="49">
        <v>2750.0925000000002</v>
      </c>
      <c r="J240" s="49">
        <v>14956501.810000001</v>
      </c>
      <c r="L240" s="50">
        <v>14956502</v>
      </c>
      <c r="M240" s="50">
        <v>1342935</v>
      </c>
      <c r="N240" s="50">
        <v>13613567</v>
      </c>
      <c r="O240" s="50">
        <v>1352176</v>
      </c>
    </row>
    <row r="241" spans="1:15" x14ac:dyDescent="0.2">
      <c r="A241">
        <v>50007</v>
      </c>
      <c r="B241">
        <v>970.38170000000002</v>
      </c>
      <c r="C241">
        <v>1.093</v>
      </c>
      <c r="D241" s="49">
        <v>6761498.3899999997</v>
      </c>
      <c r="E241" s="49">
        <v>4756580.87</v>
      </c>
      <c r="F241" s="49">
        <v>2004917.52</v>
      </c>
      <c r="G241" s="49">
        <v>1119305.5900000001</v>
      </c>
      <c r="H241" s="49">
        <v>843335.73</v>
      </c>
      <c r="I241">
        <v>946.42349999999999</v>
      </c>
      <c r="J241" s="49">
        <v>2004917.52</v>
      </c>
      <c r="L241" s="50">
        <v>2004918</v>
      </c>
      <c r="M241" s="50">
        <v>411630</v>
      </c>
      <c r="N241" s="50">
        <v>1593288</v>
      </c>
      <c r="O241" s="50">
        <v>132774</v>
      </c>
    </row>
    <row r="242" spans="1:15" x14ac:dyDescent="0.2">
      <c r="A242">
        <v>50009</v>
      </c>
      <c r="B242">
        <v>427.71660000000003</v>
      </c>
      <c r="C242">
        <v>1.093</v>
      </c>
      <c r="D242" s="49">
        <v>2980275.8</v>
      </c>
      <c r="E242" s="49">
        <v>1083894.54</v>
      </c>
      <c r="F242" s="49">
        <v>1896381.26</v>
      </c>
      <c r="G242" s="49">
        <v>1296980.5900000001</v>
      </c>
      <c r="H242" s="49">
        <v>1387353.6</v>
      </c>
      <c r="I242" s="49">
        <v>3320.2356</v>
      </c>
      <c r="J242" s="49">
        <v>1896381.26</v>
      </c>
      <c r="L242" s="50">
        <v>1896381</v>
      </c>
      <c r="M242" s="50">
        <v>170746</v>
      </c>
      <c r="N242" s="50">
        <v>1725635</v>
      </c>
      <c r="O242" s="50">
        <v>143803</v>
      </c>
    </row>
    <row r="243" spans="1:15" x14ac:dyDescent="0.2">
      <c r="A243">
        <v>50010</v>
      </c>
      <c r="B243" s="49">
        <v>2869.7988</v>
      </c>
      <c r="C243">
        <v>1.093</v>
      </c>
      <c r="D243" s="49">
        <v>19996399.309999999</v>
      </c>
      <c r="E243" s="49">
        <v>7209180.3700000001</v>
      </c>
      <c r="F243" s="49">
        <v>12787218.939999999</v>
      </c>
      <c r="G243" s="49">
        <v>10071953.07</v>
      </c>
      <c r="H243" s="49">
        <v>9930033.3900000006</v>
      </c>
      <c r="I243" s="49">
        <v>3696.0663</v>
      </c>
      <c r="J243" s="49">
        <v>12787218.939999999</v>
      </c>
      <c r="L243" s="50">
        <v>12787219</v>
      </c>
      <c r="M243" s="50">
        <v>1222187</v>
      </c>
      <c r="N243" s="50">
        <v>11565032</v>
      </c>
      <c r="O243" s="50">
        <v>963754</v>
      </c>
    </row>
    <row r="244" spans="1:15" x14ac:dyDescent="0.2">
      <c r="A244">
        <v>50012</v>
      </c>
      <c r="B244" s="49">
        <v>11214.4017</v>
      </c>
      <c r="C244">
        <v>1.093</v>
      </c>
      <c r="D244" s="49">
        <v>78140549.25</v>
      </c>
      <c r="E244" s="49">
        <v>27728380.859999999</v>
      </c>
      <c r="F244" s="49">
        <v>50412168.390000001</v>
      </c>
      <c r="G244" s="49">
        <v>40340096.32</v>
      </c>
      <c r="H244" s="49">
        <v>41629523.520000003</v>
      </c>
      <c r="I244" s="49">
        <v>4073.0403999999999</v>
      </c>
      <c r="J244" s="49">
        <v>50412168.390000001</v>
      </c>
      <c r="L244" s="50">
        <v>50412168</v>
      </c>
      <c r="M244" s="50">
        <v>4577840</v>
      </c>
      <c r="N244" s="50">
        <v>45834328</v>
      </c>
      <c r="O244" s="50">
        <v>3819532</v>
      </c>
    </row>
    <row r="245" spans="1:15" x14ac:dyDescent="0.2">
      <c r="A245">
        <v>50013</v>
      </c>
      <c r="B245">
        <v>519.67240000000004</v>
      </c>
      <c r="C245">
        <v>1.093</v>
      </c>
      <c r="D245" s="49">
        <v>3621012.32</v>
      </c>
      <c r="E245" s="49">
        <v>1979371.51</v>
      </c>
      <c r="F245" s="49">
        <v>1641640.81</v>
      </c>
      <c r="G245" s="49">
        <v>1033042.98</v>
      </c>
      <c r="H245" s="49">
        <v>1223930.8400000001</v>
      </c>
      <c r="I245" s="49">
        <v>2411.1378</v>
      </c>
      <c r="J245" s="49">
        <v>1641640.81</v>
      </c>
      <c r="L245" s="50">
        <v>1641641</v>
      </c>
      <c r="M245" s="50">
        <v>215773</v>
      </c>
      <c r="N245" s="50">
        <v>1425868</v>
      </c>
      <c r="O245" s="50">
        <v>118823</v>
      </c>
    </row>
    <row r="246" spans="1:15" x14ac:dyDescent="0.2">
      <c r="A246">
        <v>50014</v>
      </c>
      <c r="B246" s="49">
        <v>2611.3092000000001</v>
      </c>
      <c r="C246">
        <v>1.093</v>
      </c>
      <c r="D246" s="49">
        <v>18195276.09</v>
      </c>
      <c r="E246" s="49">
        <v>6380536.0999999996</v>
      </c>
      <c r="F246" s="49">
        <v>11814739.99</v>
      </c>
      <c r="G246" s="49">
        <v>10940222.25</v>
      </c>
      <c r="H246" s="49">
        <v>11463925.41</v>
      </c>
      <c r="I246" s="49">
        <v>4301.5874999999996</v>
      </c>
      <c r="J246" s="49">
        <v>11814739.99</v>
      </c>
      <c r="K246" t="s">
        <v>795</v>
      </c>
      <c r="L246" s="50">
        <v>11773940</v>
      </c>
      <c r="M246" s="50">
        <v>1045604</v>
      </c>
      <c r="N246" s="50">
        <v>10728336</v>
      </c>
      <c r="O246" s="50">
        <v>894029</v>
      </c>
    </row>
    <row r="247" spans="1:15" x14ac:dyDescent="0.2">
      <c r="A247">
        <v>51150</v>
      </c>
      <c r="B247">
        <v>237.52699999999999</v>
      </c>
      <c r="C247">
        <v>1.02</v>
      </c>
      <c r="D247" s="49">
        <v>1544519.32</v>
      </c>
      <c r="E247" s="49">
        <v>797802.19</v>
      </c>
      <c r="F247" s="49">
        <v>746717.13</v>
      </c>
      <c r="G247" s="49">
        <v>796176.88</v>
      </c>
      <c r="H247" s="49">
        <v>829400.36</v>
      </c>
      <c r="I247" s="49">
        <v>3129.6911</v>
      </c>
      <c r="J247" s="49">
        <v>845988.37</v>
      </c>
      <c r="K247" t="s">
        <v>794</v>
      </c>
      <c r="L247" s="50">
        <v>845988</v>
      </c>
      <c r="M247" s="50">
        <v>98783</v>
      </c>
      <c r="N247" s="50">
        <v>747205</v>
      </c>
      <c r="O247" s="50">
        <v>62267</v>
      </c>
    </row>
    <row r="248" spans="1:15" x14ac:dyDescent="0.2">
      <c r="A248">
        <v>51152</v>
      </c>
      <c r="B248" s="49">
        <v>1224.3655000000001</v>
      </c>
      <c r="C248">
        <v>1.02</v>
      </c>
      <c r="D248" s="49">
        <v>7961436.6600000001</v>
      </c>
      <c r="E248" s="49">
        <v>3209990.96</v>
      </c>
      <c r="F248" s="49">
        <v>4751445.7</v>
      </c>
      <c r="G248" s="49">
        <v>4818744.45</v>
      </c>
      <c r="H248" s="49">
        <v>5089736.45</v>
      </c>
      <c r="I248" s="49">
        <v>3661.2485999999999</v>
      </c>
      <c r="J248" s="49">
        <v>4751445.7</v>
      </c>
      <c r="L248" s="50">
        <v>4751446</v>
      </c>
      <c r="M248" s="50">
        <v>498497</v>
      </c>
      <c r="N248" s="50">
        <v>4252949</v>
      </c>
      <c r="O248" s="50">
        <v>354413</v>
      </c>
    </row>
    <row r="249" spans="1:15" x14ac:dyDescent="0.2">
      <c r="A249">
        <v>51153</v>
      </c>
      <c r="B249">
        <v>175.904</v>
      </c>
      <c r="C249">
        <v>1.02</v>
      </c>
      <c r="D249" s="49">
        <v>1143815.76</v>
      </c>
      <c r="E249" s="49">
        <v>339340.28</v>
      </c>
      <c r="F249" s="49">
        <v>804475.48</v>
      </c>
      <c r="G249" s="49">
        <v>666951.38</v>
      </c>
      <c r="H249" s="49">
        <v>609429.06999999995</v>
      </c>
      <c r="I249" s="49">
        <v>4445.2356</v>
      </c>
      <c r="J249" s="49">
        <v>804475.48</v>
      </c>
      <c r="L249" s="50">
        <v>804475</v>
      </c>
      <c r="M249" s="50">
        <v>71961</v>
      </c>
      <c r="N249" s="50">
        <v>732514</v>
      </c>
      <c r="O249" s="50">
        <v>61043</v>
      </c>
    </row>
    <row r="250" spans="1:15" x14ac:dyDescent="0.2">
      <c r="A250">
        <v>51154</v>
      </c>
      <c r="B250">
        <v>546.55359999999996</v>
      </c>
      <c r="C250">
        <v>1.02</v>
      </c>
      <c r="D250" s="49">
        <v>3553964.78</v>
      </c>
      <c r="E250" s="49">
        <v>1305241.48</v>
      </c>
      <c r="F250" s="49">
        <v>2248723.2999999998</v>
      </c>
      <c r="G250" s="49">
        <v>1819077.09</v>
      </c>
      <c r="H250" s="49">
        <v>1986871.67</v>
      </c>
      <c r="I250" s="49">
        <v>3089.2258999999999</v>
      </c>
      <c r="J250" s="49">
        <v>2248723.2999999998</v>
      </c>
      <c r="L250" s="50">
        <v>2248723</v>
      </c>
      <c r="M250" s="50">
        <v>223283</v>
      </c>
      <c r="N250" s="50">
        <v>2025440</v>
      </c>
      <c r="O250" s="50">
        <v>168787</v>
      </c>
    </row>
    <row r="251" spans="1:15" x14ac:dyDescent="0.2">
      <c r="A251">
        <v>51155</v>
      </c>
      <c r="B251" s="49">
        <v>1107.7483</v>
      </c>
      <c r="C251">
        <v>1.02</v>
      </c>
      <c r="D251" s="49">
        <v>7203133.3200000003</v>
      </c>
      <c r="E251" s="49">
        <v>2241333.9300000002</v>
      </c>
      <c r="F251" s="49">
        <v>4961799.3899999997</v>
      </c>
      <c r="G251" s="49">
        <v>2910907.77</v>
      </c>
      <c r="H251" s="49">
        <v>2939701.67</v>
      </c>
      <c r="I251" s="49">
        <v>3097.6044999999999</v>
      </c>
      <c r="J251" s="49">
        <v>4961799.3899999997</v>
      </c>
      <c r="L251" s="50">
        <v>4961799</v>
      </c>
      <c r="M251" s="50">
        <v>469307</v>
      </c>
      <c r="N251" s="50">
        <v>4492492</v>
      </c>
      <c r="O251" s="50">
        <v>374374</v>
      </c>
    </row>
    <row r="252" spans="1:15" x14ac:dyDescent="0.2">
      <c r="A252">
        <v>51156</v>
      </c>
      <c r="B252">
        <v>276.52760000000001</v>
      </c>
      <c r="C252">
        <v>1.02</v>
      </c>
      <c r="D252" s="49">
        <v>1798120.72</v>
      </c>
      <c r="E252" s="49">
        <v>642362.52</v>
      </c>
      <c r="F252" s="49">
        <v>1155758.2</v>
      </c>
      <c r="G252" s="49">
        <v>1529110.16</v>
      </c>
      <c r="H252" s="49">
        <v>1682125.42</v>
      </c>
      <c r="I252" s="49">
        <v>4690.7125999999998</v>
      </c>
      <c r="J252" s="49">
        <v>1715767.93</v>
      </c>
      <c r="K252" t="s">
        <v>794</v>
      </c>
      <c r="L252" s="50">
        <v>1715768</v>
      </c>
      <c r="M252" s="50">
        <v>114064</v>
      </c>
      <c r="N252" s="50">
        <v>1601704</v>
      </c>
      <c r="O252" s="50">
        <v>133476</v>
      </c>
    </row>
    <row r="253" spans="1:15" x14ac:dyDescent="0.2">
      <c r="A253">
        <v>51159</v>
      </c>
      <c r="B253" s="49">
        <v>3238.4805999999999</v>
      </c>
      <c r="C253">
        <v>1.02</v>
      </c>
      <c r="D253" s="49">
        <v>21058220.100000001</v>
      </c>
      <c r="E253" s="49">
        <v>8585377.9800000004</v>
      </c>
      <c r="F253" s="49">
        <v>12472842.119999999</v>
      </c>
      <c r="G253" s="49">
        <v>8740860.3900000006</v>
      </c>
      <c r="H253" s="49">
        <v>9184193.2699999996</v>
      </c>
      <c r="I253" s="49">
        <v>2900.1741000000002</v>
      </c>
      <c r="J253" s="49">
        <v>12472842.119999999</v>
      </c>
      <c r="L253" s="50">
        <v>12472842</v>
      </c>
      <c r="M253" s="50">
        <v>1368787</v>
      </c>
      <c r="N253" s="50">
        <v>11104055</v>
      </c>
      <c r="O253" s="50">
        <v>925339</v>
      </c>
    </row>
    <row r="254" spans="1:15" x14ac:dyDescent="0.2">
      <c r="A254">
        <v>51160</v>
      </c>
      <c r="B254">
        <v>548.05420000000004</v>
      </c>
      <c r="C254">
        <v>0</v>
      </c>
      <c r="D254">
        <v>0</v>
      </c>
      <c r="E254">
        <v>0</v>
      </c>
      <c r="F254">
        <v>0</v>
      </c>
      <c r="G254" s="49">
        <v>1755106.83</v>
      </c>
      <c r="H254">
        <v>0</v>
      </c>
      <c r="I254" s="49">
        <v>2762.9364999999998</v>
      </c>
      <c r="J254">
        <v>0</v>
      </c>
      <c r="K254" t="s">
        <v>794</v>
      </c>
      <c r="L254" s="50">
        <v>2454831</v>
      </c>
      <c r="M254" s="50">
        <v>236429</v>
      </c>
      <c r="N254" s="50">
        <v>2218402</v>
      </c>
      <c r="O254" s="50">
        <v>184867</v>
      </c>
    </row>
    <row r="255" spans="1:15" x14ac:dyDescent="0.2">
      <c r="A255">
        <v>52096</v>
      </c>
      <c r="B255">
        <v>471.41860000000003</v>
      </c>
      <c r="C255">
        <v>1</v>
      </c>
      <c r="D255" s="49">
        <v>3005293.58</v>
      </c>
      <c r="E255" s="49">
        <v>2012882.85</v>
      </c>
      <c r="F255" s="49">
        <v>992410.73</v>
      </c>
      <c r="G255" s="49">
        <v>1402408.84</v>
      </c>
      <c r="H255" s="49">
        <v>1504390.44</v>
      </c>
      <c r="I255" s="49">
        <v>2412.5744</v>
      </c>
      <c r="J255" s="49">
        <v>1137332.45</v>
      </c>
      <c r="K255" t="s">
        <v>794</v>
      </c>
      <c r="L255" s="50">
        <v>1137332</v>
      </c>
      <c r="M255" s="50">
        <v>170926</v>
      </c>
      <c r="N255" s="50">
        <v>966406</v>
      </c>
      <c r="O255" s="50">
        <v>80534</v>
      </c>
    </row>
    <row r="256" spans="1:15" x14ac:dyDescent="0.2">
      <c r="A256">
        <v>53111</v>
      </c>
      <c r="B256">
        <v>735.87760000000003</v>
      </c>
      <c r="C256">
        <v>1.0009999999999999</v>
      </c>
      <c r="D256" s="49">
        <v>4695910.92</v>
      </c>
      <c r="E256" s="49">
        <v>1348102.63</v>
      </c>
      <c r="F256" s="49">
        <v>3347808.29</v>
      </c>
      <c r="G256" s="49">
        <v>2906420.58</v>
      </c>
      <c r="H256" s="49">
        <v>3031857.38</v>
      </c>
      <c r="I256" s="49">
        <v>3269.1302999999998</v>
      </c>
      <c r="J256" s="49">
        <v>3347808.29</v>
      </c>
      <c r="L256" s="50">
        <v>3347808</v>
      </c>
      <c r="M256" s="50">
        <v>286884</v>
      </c>
      <c r="N256" s="50">
        <v>3060924</v>
      </c>
      <c r="O256" s="50">
        <v>255077</v>
      </c>
    </row>
    <row r="257" spans="1:15" x14ac:dyDescent="0.2">
      <c r="A257">
        <v>53112</v>
      </c>
      <c r="B257">
        <v>115.90479999999999</v>
      </c>
      <c r="C257">
        <v>1.0009999999999999</v>
      </c>
      <c r="D257" s="49">
        <v>739631.99</v>
      </c>
      <c r="E257" s="49">
        <v>317989.86</v>
      </c>
      <c r="F257" s="49">
        <v>421642.13</v>
      </c>
      <c r="G257" s="49">
        <v>405538.88</v>
      </c>
      <c r="H257" s="49">
        <v>500997.94</v>
      </c>
      <c r="I257" s="49">
        <v>3451.3892999999998</v>
      </c>
      <c r="J257" s="49">
        <v>501498.94</v>
      </c>
      <c r="K257" t="s">
        <v>794</v>
      </c>
      <c r="L257" s="50">
        <v>501499</v>
      </c>
      <c r="M257" s="50">
        <v>42659</v>
      </c>
      <c r="N257" s="50">
        <v>458840</v>
      </c>
      <c r="O257" s="50">
        <v>38236</v>
      </c>
    </row>
    <row r="258" spans="1:15" x14ac:dyDescent="0.2">
      <c r="A258">
        <v>53113</v>
      </c>
      <c r="B258" s="49">
        <v>4550.7473</v>
      </c>
      <c r="C258">
        <v>1.0009999999999999</v>
      </c>
      <c r="D258" s="49">
        <v>29040025.050000001</v>
      </c>
      <c r="E258" s="49">
        <v>9876310.5600000005</v>
      </c>
      <c r="F258" s="49">
        <v>19163714.489999998</v>
      </c>
      <c r="G258" s="49">
        <v>10642037.560000001</v>
      </c>
      <c r="H258" s="49">
        <v>11361117.810000001</v>
      </c>
      <c r="I258" s="49">
        <v>2627.3888999999999</v>
      </c>
      <c r="J258" s="49">
        <v>19163714.489999998</v>
      </c>
      <c r="L258" s="50">
        <v>19163714</v>
      </c>
      <c r="M258" s="50">
        <v>1750637</v>
      </c>
      <c r="N258" s="50">
        <v>17413077</v>
      </c>
      <c r="O258" s="50">
        <v>1451091</v>
      </c>
    </row>
    <row r="259" spans="1:15" x14ac:dyDescent="0.2">
      <c r="A259">
        <v>53114</v>
      </c>
      <c r="B259">
        <v>702.98699999999997</v>
      </c>
      <c r="C259">
        <v>1.0009999999999999</v>
      </c>
      <c r="D259" s="49">
        <v>4486023.67</v>
      </c>
      <c r="E259" s="49">
        <v>1125756.43</v>
      </c>
      <c r="F259" s="49">
        <v>3360267.24</v>
      </c>
      <c r="G259" s="49">
        <v>2260907.48</v>
      </c>
      <c r="H259" s="49">
        <v>2081910.61</v>
      </c>
      <c r="I259" s="49">
        <v>2988.2856999999999</v>
      </c>
      <c r="J259" s="49">
        <v>3360267.24</v>
      </c>
      <c r="L259" s="50">
        <v>3360267</v>
      </c>
      <c r="M259" s="50">
        <v>253988</v>
      </c>
      <c r="N259" s="50">
        <v>3106279</v>
      </c>
      <c r="O259" s="50">
        <v>258857</v>
      </c>
    </row>
    <row r="260" spans="1:15" x14ac:dyDescent="0.2">
      <c r="A260">
        <v>54037</v>
      </c>
      <c r="B260">
        <v>426.82479999999998</v>
      </c>
      <c r="C260">
        <v>1.08</v>
      </c>
      <c r="D260" s="49">
        <v>2938688.75</v>
      </c>
      <c r="E260" s="49">
        <v>1716648.1</v>
      </c>
      <c r="F260" s="49">
        <v>1222040.6499999999</v>
      </c>
      <c r="G260" s="49">
        <v>968504.48</v>
      </c>
      <c r="H260" s="49">
        <v>962784.57</v>
      </c>
      <c r="I260" s="49">
        <v>2147.6341000000002</v>
      </c>
      <c r="J260" s="49">
        <v>1222040.6499999999</v>
      </c>
      <c r="L260" s="50">
        <v>1222041</v>
      </c>
      <c r="M260" s="50">
        <v>172563</v>
      </c>
      <c r="N260" s="50">
        <v>1049478</v>
      </c>
      <c r="O260" s="50">
        <v>87457</v>
      </c>
    </row>
    <row r="261" spans="1:15" x14ac:dyDescent="0.2">
      <c r="A261">
        <v>54039</v>
      </c>
      <c r="B261" s="49">
        <v>1020.8414</v>
      </c>
      <c r="C261">
        <v>1.08</v>
      </c>
      <c r="D261" s="49">
        <v>7028493.04</v>
      </c>
      <c r="E261" s="49">
        <v>2728313.94</v>
      </c>
      <c r="F261" s="49">
        <v>4300179.0999999996</v>
      </c>
      <c r="G261" s="49">
        <v>3484897.67</v>
      </c>
      <c r="H261" s="49">
        <v>3558142.8</v>
      </c>
      <c r="I261" s="49">
        <v>3621.7080999999998</v>
      </c>
      <c r="J261" s="49">
        <v>4300179.0999999996</v>
      </c>
      <c r="K261" t="s">
        <v>795</v>
      </c>
      <c r="L261" s="50">
        <v>4289979</v>
      </c>
      <c r="M261" s="50">
        <v>411390</v>
      </c>
      <c r="N261" s="50">
        <v>3878589</v>
      </c>
      <c r="O261" s="50">
        <v>327721</v>
      </c>
    </row>
    <row r="262" spans="1:15" x14ac:dyDescent="0.2">
      <c r="A262">
        <v>54041</v>
      </c>
      <c r="B262" s="49">
        <v>1977.4883</v>
      </c>
      <c r="C262">
        <v>1.08</v>
      </c>
      <c r="D262" s="49">
        <v>13615006.949999999</v>
      </c>
      <c r="E262" s="49">
        <v>5376526.9000000004</v>
      </c>
      <c r="F262" s="49">
        <v>8238480.0499999998</v>
      </c>
      <c r="G262" s="49">
        <v>7646446.8300000001</v>
      </c>
      <c r="H262" s="49">
        <v>7885282.6100000003</v>
      </c>
      <c r="I262" s="49">
        <v>3901.5585999999998</v>
      </c>
      <c r="J262" s="49">
        <v>8238480.0499999998</v>
      </c>
      <c r="L262" s="50">
        <v>8238480</v>
      </c>
      <c r="M262" s="50">
        <v>830306</v>
      </c>
      <c r="N262" s="50">
        <v>7408174</v>
      </c>
      <c r="O262" s="50">
        <v>617349</v>
      </c>
    </row>
    <row r="263" spans="1:15" x14ac:dyDescent="0.2">
      <c r="A263">
        <v>54042</v>
      </c>
      <c r="B263">
        <v>296.80090000000001</v>
      </c>
      <c r="C263">
        <v>1.08</v>
      </c>
      <c r="D263" s="49">
        <v>2043474.2</v>
      </c>
      <c r="E263" s="49">
        <v>1133040.99</v>
      </c>
      <c r="F263" s="49">
        <v>910433.21</v>
      </c>
      <c r="G263" s="49">
        <v>1275189.04</v>
      </c>
      <c r="H263" s="49">
        <v>1584429.69</v>
      </c>
      <c r="I263" s="49">
        <v>3745.7098000000001</v>
      </c>
      <c r="J263" s="49">
        <v>1711184.07</v>
      </c>
      <c r="K263" t="s">
        <v>794</v>
      </c>
      <c r="L263" s="50">
        <v>1711184</v>
      </c>
      <c r="M263" s="50">
        <v>119769</v>
      </c>
      <c r="N263" s="50">
        <v>1591415</v>
      </c>
      <c r="O263" s="50">
        <v>132618</v>
      </c>
    </row>
    <row r="264" spans="1:15" x14ac:dyDescent="0.2">
      <c r="A264">
        <v>54043</v>
      </c>
      <c r="B264">
        <v>402.19409999999999</v>
      </c>
      <c r="C264">
        <v>1.08</v>
      </c>
      <c r="D264" s="49">
        <v>2769106.38</v>
      </c>
      <c r="E264" s="49">
        <v>1089995.6399999999</v>
      </c>
      <c r="F264" s="49">
        <v>1679110.74</v>
      </c>
      <c r="G264" s="49">
        <v>1690010.46</v>
      </c>
      <c r="H264" s="49">
        <v>1879962.95</v>
      </c>
      <c r="I264" s="49">
        <v>4332.5123000000003</v>
      </c>
      <c r="J264" s="49">
        <v>1742510.89</v>
      </c>
      <c r="K264" t="s">
        <v>794</v>
      </c>
      <c r="L264" s="50">
        <v>1742511</v>
      </c>
      <c r="M264" s="50">
        <v>167054</v>
      </c>
      <c r="N264" s="50">
        <v>1575457</v>
      </c>
      <c r="O264" s="50">
        <v>131288</v>
      </c>
    </row>
    <row r="265" spans="1:15" x14ac:dyDescent="0.2">
      <c r="A265">
        <v>54045</v>
      </c>
      <c r="B265" s="49">
        <v>1002.896</v>
      </c>
      <c r="C265">
        <v>1.08</v>
      </c>
      <c r="D265" s="49">
        <v>6904938.96</v>
      </c>
      <c r="E265" s="49">
        <v>2480728.4</v>
      </c>
      <c r="F265" s="49">
        <v>4424210.5599999996</v>
      </c>
      <c r="G265" s="49">
        <v>3515379.74</v>
      </c>
      <c r="H265" s="49">
        <v>3459100.33</v>
      </c>
      <c r="I265" s="49">
        <v>3705.7510000000002</v>
      </c>
      <c r="J265" s="49">
        <v>4424210.5599999996</v>
      </c>
      <c r="L265" s="50">
        <v>4424211</v>
      </c>
      <c r="M265" s="50">
        <v>397653</v>
      </c>
      <c r="N265" s="50">
        <v>4026558</v>
      </c>
      <c r="O265" s="50">
        <v>335547</v>
      </c>
    </row>
    <row r="266" spans="1:15" x14ac:dyDescent="0.2">
      <c r="A266">
        <v>55104</v>
      </c>
      <c r="B266">
        <v>598.70270000000005</v>
      </c>
      <c r="C266">
        <v>1.008</v>
      </c>
      <c r="D266" s="49">
        <v>3847263.55</v>
      </c>
      <c r="E266" s="49">
        <v>1458575.7</v>
      </c>
      <c r="F266" s="49">
        <v>2388687.85</v>
      </c>
      <c r="G266" s="49">
        <v>2033954.19</v>
      </c>
      <c r="H266" s="49">
        <v>2067388.7</v>
      </c>
      <c r="I266" s="49">
        <v>3243.9884999999999</v>
      </c>
      <c r="J266" s="49">
        <v>2388687.85</v>
      </c>
      <c r="L266" s="50">
        <v>2388688</v>
      </c>
      <c r="M266" s="50">
        <v>236069</v>
      </c>
      <c r="N266" s="50">
        <v>2152619</v>
      </c>
      <c r="O266" s="50">
        <v>179385</v>
      </c>
    </row>
    <row r="267" spans="1:15" x14ac:dyDescent="0.2">
      <c r="A267">
        <v>55105</v>
      </c>
      <c r="B267">
        <v>730.25469999999996</v>
      </c>
      <c r="C267">
        <v>1.008</v>
      </c>
      <c r="D267" s="49">
        <v>4692616.7</v>
      </c>
      <c r="E267" s="49">
        <v>1329005.43</v>
      </c>
      <c r="F267" s="49">
        <v>3363611.27</v>
      </c>
      <c r="G267" s="49">
        <v>2569864.7999999998</v>
      </c>
      <c r="H267" s="49">
        <v>2630670.5</v>
      </c>
      <c r="I267" s="49">
        <v>3309.5320000000002</v>
      </c>
      <c r="J267" s="49">
        <v>3363611.27</v>
      </c>
      <c r="L267" s="50">
        <v>3363611</v>
      </c>
      <c r="M267" s="50">
        <v>289938</v>
      </c>
      <c r="N267" s="50">
        <v>3073673</v>
      </c>
      <c r="O267" s="50">
        <v>256140</v>
      </c>
    </row>
    <row r="268" spans="1:15" x14ac:dyDescent="0.2">
      <c r="A268">
        <v>55106</v>
      </c>
      <c r="B268">
        <v>782.90440000000001</v>
      </c>
      <c r="C268">
        <v>1.008</v>
      </c>
      <c r="D268" s="49">
        <v>5030943.67</v>
      </c>
      <c r="E268" s="49">
        <v>1328877.24</v>
      </c>
      <c r="F268" s="49">
        <v>3702066.43</v>
      </c>
      <c r="G268" s="49">
        <v>2312177.5299999998</v>
      </c>
      <c r="H268" s="49">
        <v>2421400.7400000002</v>
      </c>
      <c r="I268" s="49">
        <v>3075.3063999999999</v>
      </c>
      <c r="J268" s="49">
        <v>3702066.43</v>
      </c>
      <c r="L268" s="50">
        <v>3702066</v>
      </c>
      <c r="M268" s="50">
        <v>303442</v>
      </c>
      <c r="N268" s="50">
        <v>3398624</v>
      </c>
      <c r="O268" s="50">
        <v>283219</v>
      </c>
    </row>
    <row r="269" spans="1:15" x14ac:dyDescent="0.2">
      <c r="A269">
        <v>55108</v>
      </c>
      <c r="B269" s="49">
        <v>1464.1174000000001</v>
      </c>
      <c r="C269">
        <v>1.008</v>
      </c>
      <c r="D269" s="49">
        <v>9408418.4100000001</v>
      </c>
      <c r="E269" s="49">
        <v>3472996.64</v>
      </c>
      <c r="F269" s="49">
        <v>5935421.7699999996</v>
      </c>
      <c r="G269" s="49">
        <v>4165139.11</v>
      </c>
      <c r="H269" s="49">
        <v>4466791.49</v>
      </c>
      <c r="I269" s="49">
        <v>2840.4458</v>
      </c>
      <c r="J269" s="49">
        <v>5935421.7699999996</v>
      </c>
      <c r="L269" s="50">
        <v>5935422</v>
      </c>
      <c r="M269" s="50">
        <v>584869</v>
      </c>
      <c r="N269" s="50">
        <v>5350553</v>
      </c>
      <c r="O269" s="50">
        <v>445880</v>
      </c>
    </row>
    <row r="270" spans="1:15" x14ac:dyDescent="0.2">
      <c r="A270">
        <v>55110</v>
      </c>
      <c r="B270" s="49">
        <v>1997.5635</v>
      </c>
      <c r="C270">
        <v>1.008</v>
      </c>
      <c r="D270" s="49">
        <v>12836343.050000001</v>
      </c>
      <c r="E270" s="49">
        <v>4003424.14</v>
      </c>
      <c r="F270" s="49">
        <v>8832918.9100000001</v>
      </c>
      <c r="G270" s="49">
        <v>7690245.04</v>
      </c>
      <c r="H270" s="49">
        <v>7997044.8700000001</v>
      </c>
      <c r="I270" s="49">
        <v>3647.1601999999998</v>
      </c>
      <c r="J270" s="49">
        <v>8832918.9100000001</v>
      </c>
      <c r="L270" s="50">
        <v>8832919</v>
      </c>
      <c r="M270" s="50">
        <v>739238</v>
      </c>
      <c r="N270" s="50">
        <v>8093681</v>
      </c>
      <c r="O270" s="50">
        <v>674474</v>
      </c>
    </row>
    <row r="271" spans="1:15" x14ac:dyDescent="0.2">
      <c r="A271">
        <v>55111</v>
      </c>
      <c r="B271">
        <v>448.1345</v>
      </c>
      <c r="C271">
        <v>1.008</v>
      </c>
      <c r="D271" s="49">
        <v>2879712.3</v>
      </c>
      <c r="E271" s="49">
        <v>771692.13</v>
      </c>
      <c r="F271" s="49">
        <v>2108020.17</v>
      </c>
      <c r="G271" s="49">
        <v>1234849.7</v>
      </c>
      <c r="H271" s="49">
        <v>1223945.8999999999</v>
      </c>
      <c r="I271" s="49">
        <v>3021.7856000000002</v>
      </c>
      <c r="J271" s="49">
        <v>2108020.17</v>
      </c>
      <c r="L271" s="50">
        <v>2108020</v>
      </c>
      <c r="M271" s="50">
        <v>149409</v>
      </c>
      <c r="N271" s="50">
        <v>1958611</v>
      </c>
      <c r="O271" s="50">
        <v>163218</v>
      </c>
    </row>
    <row r="272" spans="1:15" x14ac:dyDescent="0.2">
      <c r="A272">
        <v>56015</v>
      </c>
      <c r="B272">
        <v>512.44860000000006</v>
      </c>
      <c r="C272">
        <v>1</v>
      </c>
      <c r="D272" s="49">
        <v>3266859.83</v>
      </c>
      <c r="E272" s="49">
        <v>1274640.04</v>
      </c>
      <c r="F272" s="49">
        <v>1992219.79</v>
      </c>
      <c r="G272" s="49">
        <v>1629651</v>
      </c>
      <c r="H272" s="49">
        <v>1656190.01</v>
      </c>
      <c r="I272" s="49">
        <v>2925.5844000000002</v>
      </c>
      <c r="J272" s="49">
        <v>1992219.79</v>
      </c>
      <c r="L272" s="50">
        <v>1992220</v>
      </c>
      <c r="M272" s="50">
        <v>197463</v>
      </c>
      <c r="N272" s="50">
        <v>1794757</v>
      </c>
      <c r="O272" s="50">
        <v>149563</v>
      </c>
    </row>
    <row r="273" spans="1:15" x14ac:dyDescent="0.2">
      <c r="A273">
        <v>56017</v>
      </c>
      <c r="B273">
        <v>900.66809999999998</v>
      </c>
      <c r="C273">
        <v>1</v>
      </c>
      <c r="D273" s="49">
        <v>5741759.1399999997</v>
      </c>
      <c r="E273" s="49">
        <v>2486460.77</v>
      </c>
      <c r="F273" s="49">
        <v>3255298.37</v>
      </c>
      <c r="G273" s="49">
        <v>3007681.82</v>
      </c>
      <c r="H273" s="49">
        <v>3591408.54</v>
      </c>
      <c r="I273" s="49">
        <v>3381.8110000000001</v>
      </c>
      <c r="J273" s="49">
        <v>3255298.37</v>
      </c>
      <c r="L273" s="50">
        <v>3255298</v>
      </c>
      <c r="M273" s="50">
        <v>369762</v>
      </c>
      <c r="N273" s="50">
        <v>2885536</v>
      </c>
      <c r="O273" s="50">
        <v>240461</v>
      </c>
    </row>
    <row r="274" spans="1:15" x14ac:dyDescent="0.2">
      <c r="A274">
        <v>57001</v>
      </c>
      <c r="B274">
        <v>412.03449999999998</v>
      </c>
      <c r="C274">
        <v>1.093</v>
      </c>
      <c r="D274" s="49">
        <v>2871004.89</v>
      </c>
      <c r="E274" s="49">
        <v>971630.37</v>
      </c>
      <c r="F274" s="49">
        <v>1899374.52</v>
      </c>
      <c r="G274" s="49">
        <v>929943.38</v>
      </c>
      <c r="H274" s="49">
        <v>1071937.6599999999</v>
      </c>
      <c r="I274" s="49">
        <v>3115.5452</v>
      </c>
      <c r="J274" s="49">
        <v>1899374.52</v>
      </c>
      <c r="L274" s="50">
        <v>1899375</v>
      </c>
      <c r="M274" s="50">
        <v>173846</v>
      </c>
      <c r="N274" s="50">
        <v>1725529</v>
      </c>
      <c r="O274" s="50">
        <v>143794</v>
      </c>
    </row>
    <row r="275" spans="1:15" x14ac:dyDescent="0.2">
      <c r="A275">
        <v>57002</v>
      </c>
      <c r="B275">
        <v>805.822</v>
      </c>
      <c r="C275">
        <v>1.093</v>
      </c>
      <c r="D275" s="49">
        <v>5614866.9699999997</v>
      </c>
      <c r="E275" s="49">
        <v>1658821.77</v>
      </c>
      <c r="F275" s="49">
        <v>3956045.2</v>
      </c>
      <c r="G275" s="49">
        <v>2522413.06</v>
      </c>
      <c r="H275" s="49">
        <v>2636765.48</v>
      </c>
      <c r="I275" s="49">
        <v>3175.3966999999998</v>
      </c>
      <c r="J275" s="49">
        <v>3956045.2</v>
      </c>
      <c r="L275" s="50">
        <v>3956045</v>
      </c>
      <c r="M275" s="50">
        <v>331014</v>
      </c>
      <c r="N275" s="50">
        <v>3625031</v>
      </c>
      <c r="O275" s="50">
        <v>302086</v>
      </c>
    </row>
    <row r="276" spans="1:15" x14ac:dyDescent="0.2">
      <c r="A276">
        <v>57003</v>
      </c>
      <c r="B276" s="49">
        <v>6279.3525</v>
      </c>
      <c r="C276">
        <v>1.093</v>
      </c>
      <c r="D276" s="49">
        <v>43753743.299999997</v>
      </c>
      <c r="E276" s="49">
        <v>13028884.51</v>
      </c>
      <c r="F276" s="49">
        <v>30724858.789999999</v>
      </c>
      <c r="G276" s="49">
        <v>11542956.689999999</v>
      </c>
      <c r="H276" s="49">
        <v>13874909.34</v>
      </c>
      <c r="I276" s="49">
        <v>2762.4495000000002</v>
      </c>
      <c r="J276" s="49">
        <v>30724858.789999999</v>
      </c>
      <c r="L276" s="50">
        <v>30724859</v>
      </c>
      <c r="M276" s="50">
        <v>2630507</v>
      </c>
      <c r="N276" s="50">
        <v>28094352</v>
      </c>
      <c r="O276" s="50">
        <v>2341199</v>
      </c>
    </row>
    <row r="277" spans="1:15" x14ac:dyDescent="0.2">
      <c r="A277">
        <v>57004</v>
      </c>
      <c r="B277" s="49">
        <v>1554.6459</v>
      </c>
      <c r="C277">
        <v>1.093</v>
      </c>
      <c r="D277" s="49">
        <v>10832578.300000001</v>
      </c>
      <c r="E277" s="49">
        <v>3277737.05</v>
      </c>
      <c r="F277" s="49">
        <v>7554841.25</v>
      </c>
      <c r="G277" s="49">
        <v>4329817.2300000004</v>
      </c>
      <c r="H277" s="49">
        <v>4650474.3099999996</v>
      </c>
      <c r="I277" s="49">
        <v>3064.4859000000001</v>
      </c>
      <c r="J277" s="49">
        <v>7554841.25</v>
      </c>
      <c r="L277" s="50">
        <v>7554841</v>
      </c>
      <c r="M277" s="50">
        <v>626316</v>
      </c>
      <c r="N277" s="50">
        <v>6928525</v>
      </c>
      <c r="O277" s="50">
        <v>577378</v>
      </c>
    </row>
    <row r="278" spans="1:15" x14ac:dyDescent="0.2">
      <c r="A278">
        <v>58106</v>
      </c>
      <c r="B278">
        <v>197.31549999999999</v>
      </c>
      <c r="C278">
        <v>1.0049999999999999</v>
      </c>
      <c r="D278" s="49">
        <v>1264175.74</v>
      </c>
      <c r="E278" s="49">
        <v>644881.06000000006</v>
      </c>
      <c r="F278" s="49">
        <v>619294.68000000005</v>
      </c>
      <c r="G278" s="49">
        <v>1030204.9</v>
      </c>
      <c r="H278" s="49">
        <v>1117119.33</v>
      </c>
      <c r="I278" s="49">
        <v>3663.0412000000001</v>
      </c>
      <c r="J278" s="49">
        <v>1122704.93</v>
      </c>
      <c r="K278" t="s">
        <v>794</v>
      </c>
      <c r="L278" s="50">
        <v>1122705</v>
      </c>
      <c r="M278" s="50">
        <v>71689</v>
      </c>
      <c r="N278" s="50">
        <v>1051016</v>
      </c>
      <c r="O278" s="50">
        <v>87585</v>
      </c>
    </row>
    <row r="279" spans="1:15" x14ac:dyDescent="0.2">
      <c r="A279">
        <v>58107</v>
      </c>
      <c r="B279">
        <v>136.15600000000001</v>
      </c>
      <c r="C279">
        <v>1.0049999999999999</v>
      </c>
      <c r="D279" s="49">
        <v>872334.47</v>
      </c>
      <c r="E279" s="49">
        <v>439283.03</v>
      </c>
      <c r="F279" s="49">
        <v>433051.44</v>
      </c>
      <c r="G279" s="49">
        <v>871180.35</v>
      </c>
      <c r="H279" s="49">
        <v>880233.31</v>
      </c>
      <c r="I279" s="49">
        <v>4329.3276999999998</v>
      </c>
      <c r="J279" s="49">
        <v>884634.48</v>
      </c>
      <c r="K279" t="s">
        <v>794</v>
      </c>
      <c r="L279" s="50">
        <v>884634</v>
      </c>
      <c r="M279" s="50">
        <v>47912</v>
      </c>
      <c r="N279" s="50">
        <v>836722</v>
      </c>
      <c r="O279" s="50">
        <v>69727</v>
      </c>
    </row>
    <row r="280" spans="1:15" x14ac:dyDescent="0.2">
      <c r="A280">
        <v>58108</v>
      </c>
      <c r="B280">
        <v>224.2328</v>
      </c>
      <c r="C280">
        <v>1.0049999999999999</v>
      </c>
      <c r="D280" s="49">
        <v>1436631.52</v>
      </c>
      <c r="E280" s="49">
        <v>548492.51</v>
      </c>
      <c r="F280" s="49">
        <v>888139.01</v>
      </c>
      <c r="G280" s="49">
        <v>854178.19</v>
      </c>
      <c r="H280" s="49">
        <v>852154.35</v>
      </c>
      <c r="I280" s="49">
        <v>3739.5054</v>
      </c>
      <c r="J280" s="49">
        <v>888139.01</v>
      </c>
      <c r="L280" s="50">
        <v>888139</v>
      </c>
      <c r="M280" s="50">
        <v>92330</v>
      </c>
      <c r="N280" s="50">
        <v>795809</v>
      </c>
      <c r="O280" s="50">
        <v>66318</v>
      </c>
    </row>
    <row r="281" spans="1:15" x14ac:dyDescent="0.2">
      <c r="A281">
        <v>58109</v>
      </c>
      <c r="B281">
        <v>613.63040000000001</v>
      </c>
      <c r="C281">
        <v>1.0049999999999999</v>
      </c>
      <c r="D281" s="49">
        <v>3931453.27</v>
      </c>
      <c r="E281" s="49">
        <v>1627721.45</v>
      </c>
      <c r="F281" s="49">
        <v>2303731.8199999998</v>
      </c>
      <c r="G281" s="49">
        <v>2750065.65</v>
      </c>
      <c r="H281" s="49">
        <v>2849618.86</v>
      </c>
      <c r="I281" s="49">
        <v>3849.2959999999998</v>
      </c>
      <c r="J281" s="49">
        <v>2362045.04</v>
      </c>
      <c r="K281" t="s">
        <v>794</v>
      </c>
      <c r="L281" s="50">
        <v>2362045</v>
      </c>
      <c r="M281" s="50">
        <v>260356</v>
      </c>
      <c r="N281" s="50">
        <v>2101689</v>
      </c>
      <c r="O281" s="50">
        <v>175141</v>
      </c>
    </row>
    <row r="282" spans="1:15" x14ac:dyDescent="0.2">
      <c r="A282">
        <v>58112</v>
      </c>
      <c r="B282">
        <v>914.14769999999999</v>
      </c>
      <c r="C282">
        <v>1.0049999999999999</v>
      </c>
      <c r="D282" s="49">
        <v>5856830.0499999998</v>
      </c>
      <c r="E282" s="49">
        <v>2670657.67</v>
      </c>
      <c r="F282" s="49">
        <v>3186172.38</v>
      </c>
      <c r="G282" s="49">
        <v>4433371.3099999996</v>
      </c>
      <c r="H282" s="49">
        <v>4497723.16</v>
      </c>
      <c r="I282" s="49">
        <v>3996.558</v>
      </c>
      <c r="J282" s="49">
        <v>3653444.3</v>
      </c>
      <c r="K282" t="s">
        <v>794</v>
      </c>
      <c r="L282" s="50">
        <v>3653444</v>
      </c>
      <c r="M282" s="50">
        <v>356463</v>
      </c>
      <c r="N282" s="50">
        <v>3296981</v>
      </c>
      <c r="O282" s="50">
        <v>274749</v>
      </c>
    </row>
    <row r="283" spans="1:15" x14ac:dyDescent="0.2">
      <c r="A283">
        <v>59113</v>
      </c>
      <c r="B283">
        <v>210.6936</v>
      </c>
      <c r="C283">
        <v>1</v>
      </c>
      <c r="D283" s="49">
        <v>1343171.7</v>
      </c>
      <c r="E283" s="49">
        <v>440508.2</v>
      </c>
      <c r="F283" s="49">
        <v>902663.5</v>
      </c>
      <c r="G283" s="49">
        <v>850551.73</v>
      </c>
      <c r="H283" s="49">
        <v>908584.23</v>
      </c>
      <c r="I283" s="49">
        <v>3876.7964000000002</v>
      </c>
      <c r="J283" s="49">
        <v>908584.23</v>
      </c>
      <c r="K283" t="s">
        <v>794</v>
      </c>
      <c r="L283" s="50">
        <v>908584</v>
      </c>
      <c r="M283" s="50">
        <v>78708</v>
      </c>
      <c r="N283" s="50">
        <v>829876</v>
      </c>
      <c r="O283" s="50">
        <v>69156</v>
      </c>
    </row>
    <row r="284" spans="1:15" x14ac:dyDescent="0.2">
      <c r="A284">
        <v>59114</v>
      </c>
      <c r="B284">
        <v>71.306799999999996</v>
      </c>
      <c r="C284">
        <v>1</v>
      </c>
      <c r="D284" s="49">
        <v>454580.85</v>
      </c>
      <c r="E284" s="49">
        <v>240965.62</v>
      </c>
      <c r="F284" s="49">
        <v>213615.23</v>
      </c>
      <c r="G284" s="49">
        <v>490056.81</v>
      </c>
      <c r="H284" s="49">
        <v>489822.88</v>
      </c>
      <c r="I284" s="49">
        <v>5022.0977999999996</v>
      </c>
      <c r="J284" s="49">
        <v>490056.81</v>
      </c>
      <c r="K284" t="s">
        <v>794</v>
      </c>
      <c r="L284" s="50">
        <v>490057</v>
      </c>
      <c r="M284" s="50">
        <v>29169</v>
      </c>
      <c r="N284" s="50">
        <v>460888</v>
      </c>
      <c r="O284" s="50">
        <v>38407</v>
      </c>
    </row>
    <row r="285" spans="1:15" x14ac:dyDescent="0.2">
      <c r="A285">
        <v>59117</v>
      </c>
      <c r="B285" s="49">
        <v>1807.8639000000001</v>
      </c>
      <c r="C285">
        <v>1</v>
      </c>
      <c r="D285" s="49">
        <v>11525132.359999999</v>
      </c>
      <c r="E285" s="49">
        <v>4840229.8</v>
      </c>
      <c r="F285" s="49">
        <v>6684902.5599999996</v>
      </c>
      <c r="G285" s="49">
        <v>6108450.1500000004</v>
      </c>
      <c r="H285" s="49">
        <v>6540581.6299999999</v>
      </c>
      <c r="I285" s="49">
        <v>3335.0889000000002</v>
      </c>
      <c r="J285" s="49">
        <v>6684902.5599999996</v>
      </c>
      <c r="L285" s="50">
        <v>6684903</v>
      </c>
      <c r="M285" s="50">
        <v>726602</v>
      </c>
      <c r="N285" s="50">
        <v>5958301</v>
      </c>
      <c r="O285" s="50">
        <v>496526</v>
      </c>
    </row>
    <row r="286" spans="1:15" x14ac:dyDescent="0.2">
      <c r="A286">
        <v>60077</v>
      </c>
      <c r="B286" s="49">
        <v>4332.5264999999999</v>
      </c>
      <c r="C286">
        <v>1.0069999999999999</v>
      </c>
      <c r="D286" s="49">
        <v>27813195.43</v>
      </c>
      <c r="E286" s="49">
        <v>6962444.9100000001</v>
      </c>
      <c r="F286" s="49">
        <v>20850750.52</v>
      </c>
      <c r="G286" s="49">
        <v>12250030.970000001</v>
      </c>
      <c r="H286" s="49">
        <v>12809780.939999999</v>
      </c>
      <c r="I286" s="49">
        <v>3025.2224000000001</v>
      </c>
      <c r="J286" s="49">
        <v>20850750.52</v>
      </c>
      <c r="L286" s="50">
        <v>20850751</v>
      </c>
      <c r="M286" s="50">
        <v>1511565</v>
      </c>
      <c r="N286" s="50">
        <v>19339186</v>
      </c>
      <c r="O286" s="50">
        <v>1611601</v>
      </c>
    </row>
    <row r="287" spans="1:15" x14ac:dyDescent="0.2">
      <c r="A287">
        <v>61150</v>
      </c>
      <c r="B287">
        <v>203.06639999999999</v>
      </c>
      <c r="C287">
        <v>1</v>
      </c>
      <c r="D287" s="49">
        <v>1294548.3</v>
      </c>
      <c r="E287" s="49">
        <v>512918.11</v>
      </c>
      <c r="F287" s="49">
        <v>781630.19</v>
      </c>
      <c r="G287" s="49">
        <v>705925.31</v>
      </c>
      <c r="H287" s="49">
        <v>850228.88</v>
      </c>
      <c r="I287" s="49">
        <v>3669.3773999999999</v>
      </c>
      <c r="J287" s="49">
        <v>850228.88</v>
      </c>
      <c r="K287" t="s">
        <v>794</v>
      </c>
      <c r="L287" s="50">
        <v>850229</v>
      </c>
      <c r="M287" s="50">
        <v>82403</v>
      </c>
      <c r="N287" s="50">
        <v>767826</v>
      </c>
      <c r="O287" s="50">
        <v>63986</v>
      </c>
    </row>
    <row r="288" spans="1:15" x14ac:dyDescent="0.2">
      <c r="A288">
        <v>61151</v>
      </c>
      <c r="B288">
        <v>191.91820000000001</v>
      </c>
      <c r="C288">
        <v>1</v>
      </c>
      <c r="D288" s="49">
        <v>1223478.53</v>
      </c>
      <c r="E288" s="49">
        <v>485250.94</v>
      </c>
      <c r="F288" s="49">
        <v>738227.59</v>
      </c>
      <c r="G288" s="49">
        <v>880216.3</v>
      </c>
      <c r="H288" s="49">
        <v>880412.31</v>
      </c>
      <c r="I288" s="49">
        <v>3138.9463999999998</v>
      </c>
      <c r="J288" s="49">
        <v>880412.31</v>
      </c>
      <c r="K288" t="s">
        <v>794</v>
      </c>
      <c r="L288" s="50">
        <v>880412</v>
      </c>
      <c r="M288" s="50">
        <v>74106</v>
      </c>
      <c r="N288" s="50">
        <v>806306</v>
      </c>
      <c r="O288" s="50">
        <v>67193</v>
      </c>
    </row>
    <row r="289" spans="1:15" x14ac:dyDescent="0.2">
      <c r="A289">
        <v>61154</v>
      </c>
      <c r="B289">
        <v>323.01139999999998</v>
      </c>
      <c r="C289">
        <v>1</v>
      </c>
      <c r="D289" s="49">
        <v>2059197.68</v>
      </c>
      <c r="E289" s="49">
        <v>868564.62</v>
      </c>
      <c r="F289" s="49">
        <v>1190633.06</v>
      </c>
      <c r="G289" s="49">
        <v>1359298.67</v>
      </c>
      <c r="H289" s="49">
        <v>1667073.63</v>
      </c>
      <c r="I289" s="49">
        <v>4021.5790999999999</v>
      </c>
      <c r="J289" s="49">
        <v>1667073.63</v>
      </c>
      <c r="K289" t="s">
        <v>794</v>
      </c>
      <c r="L289" s="50">
        <v>1667074</v>
      </c>
      <c r="M289" s="50">
        <v>133491</v>
      </c>
      <c r="N289" s="50">
        <v>1533583</v>
      </c>
      <c r="O289" s="50">
        <v>127799</v>
      </c>
    </row>
    <row r="290" spans="1:15" x14ac:dyDescent="0.2">
      <c r="A290">
        <v>61156</v>
      </c>
      <c r="B290" s="49">
        <v>1240.5816</v>
      </c>
      <c r="C290">
        <v>1</v>
      </c>
      <c r="D290" s="49">
        <v>7908707.7000000002</v>
      </c>
      <c r="E290" s="49">
        <v>3476164.91</v>
      </c>
      <c r="F290" s="49">
        <v>4432542.79</v>
      </c>
      <c r="G290" s="49">
        <v>3387294.04</v>
      </c>
      <c r="H290" s="49">
        <v>3658400.71</v>
      </c>
      <c r="I290" s="49">
        <v>2801.9485</v>
      </c>
      <c r="J290" s="49">
        <v>4432542.79</v>
      </c>
      <c r="L290" s="50">
        <v>4432543</v>
      </c>
      <c r="M290" s="50">
        <v>517045</v>
      </c>
      <c r="N290" s="50">
        <v>3915498</v>
      </c>
      <c r="O290" s="50">
        <v>326292</v>
      </c>
    </row>
    <row r="291" spans="1:15" x14ac:dyDescent="0.2">
      <c r="A291">
        <v>61157</v>
      </c>
      <c r="B291">
        <v>88.455100000000002</v>
      </c>
      <c r="C291">
        <v>1</v>
      </c>
      <c r="D291" s="49">
        <v>563901.26</v>
      </c>
      <c r="E291" s="49">
        <v>237620.54</v>
      </c>
      <c r="F291" s="49">
        <v>326280.71999999997</v>
      </c>
      <c r="G291" s="49">
        <v>357775.44</v>
      </c>
      <c r="H291" s="49">
        <v>359609.86</v>
      </c>
      <c r="I291" s="49">
        <v>4483.3599999999997</v>
      </c>
      <c r="J291" s="49">
        <v>359609.86</v>
      </c>
      <c r="K291" t="s">
        <v>794</v>
      </c>
      <c r="L291" s="50">
        <v>359610</v>
      </c>
      <c r="M291" s="50">
        <v>34577</v>
      </c>
      <c r="N291" s="50">
        <v>325033</v>
      </c>
      <c r="O291" s="50">
        <v>27086</v>
      </c>
    </row>
    <row r="292" spans="1:15" x14ac:dyDescent="0.2">
      <c r="A292">
        <v>61158</v>
      </c>
      <c r="B292">
        <v>107.5967</v>
      </c>
      <c r="C292">
        <v>1</v>
      </c>
      <c r="D292" s="49">
        <v>685928.95999999996</v>
      </c>
      <c r="E292" s="49">
        <v>414529.98</v>
      </c>
      <c r="F292" s="49">
        <v>271398.98</v>
      </c>
      <c r="G292" s="49">
        <v>671766.38</v>
      </c>
      <c r="H292" s="49">
        <v>674398.26</v>
      </c>
      <c r="I292" s="49">
        <v>4456.1975000000002</v>
      </c>
      <c r="J292" s="49">
        <v>674398.26</v>
      </c>
      <c r="K292" t="s">
        <v>794</v>
      </c>
      <c r="L292" s="50">
        <v>674398</v>
      </c>
      <c r="M292" s="50">
        <v>41131</v>
      </c>
      <c r="N292" s="50">
        <v>633267</v>
      </c>
      <c r="O292" s="50">
        <v>52773</v>
      </c>
    </row>
    <row r="293" spans="1:15" x14ac:dyDescent="0.2">
      <c r="A293">
        <v>62070</v>
      </c>
      <c r="B293">
        <v>124.69240000000001</v>
      </c>
      <c r="C293">
        <v>1</v>
      </c>
      <c r="D293" s="49">
        <v>794914.05</v>
      </c>
      <c r="E293" s="49">
        <v>446199.78</v>
      </c>
      <c r="F293" s="49">
        <v>348714.27</v>
      </c>
      <c r="G293" s="49">
        <v>699309.46</v>
      </c>
      <c r="H293" s="49">
        <v>760631.43</v>
      </c>
      <c r="I293" s="49">
        <v>3635.7143000000001</v>
      </c>
      <c r="J293" s="49">
        <v>760631.43</v>
      </c>
      <c r="K293" t="s">
        <v>794</v>
      </c>
      <c r="L293" s="50">
        <v>760631</v>
      </c>
      <c r="M293" s="50">
        <v>47278</v>
      </c>
      <c r="N293" s="50">
        <v>713353</v>
      </c>
      <c r="O293" s="50">
        <v>59446</v>
      </c>
    </row>
    <row r="294" spans="1:15" x14ac:dyDescent="0.2">
      <c r="A294">
        <v>62072</v>
      </c>
      <c r="B294" s="49">
        <v>2039.5078000000001</v>
      </c>
      <c r="C294">
        <v>1</v>
      </c>
      <c r="D294" s="49">
        <v>13001862.23</v>
      </c>
      <c r="E294" s="49">
        <v>4179374.72</v>
      </c>
      <c r="F294" s="49">
        <v>8822487.5099999998</v>
      </c>
      <c r="G294" s="49">
        <v>5694461.9800000004</v>
      </c>
      <c r="H294" s="49">
        <v>5576429.2199999997</v>
      </c>
      <c r="I294" s="49">
        <v>3006.66</v>
      </c>
      <c r="J294" s="49">
        <v>8822487.5099999998</v>
      </c>
      <c r="L294" s="50">
        <v>8822488</v>
      </c>
      <c r="M294" s="50">
        <v>792315</v>
      </c>
      <c r="N294" s="50">
        <v>8030173</v>
      </c>
      <c r="O294" s="50">
        <v>669182</v>
      </c>
    </row>
    <row r="295" spans="1:15" x14ac:dyDescent="0.2">
      <c r="A295">
        <v>63066</v>
      </c>
      <c r="B295">
        <v>462.54070000000002</v>
      </c>
      <c r="C295">
        <v>1</v>
      </c>
      <c r="D295" s="49">
        <v>2948696.96</v>
      </c>
      <c r="E295" s="49">
        <v>1577711.33</v>
      </c>
      <c r="F295" s="49">
        <v>1370985.63</v>
      </c>
      <c r="G295" s="49">
        <v>1325152.67</v>
      </c>
      <c r="H295" s="49">
        <v>1291433.53</v>
      </c>
      <c r="I295" s="49">
        <v>2311.0810999999999</v>
      </c>
      <c r="J295" s="49">
        <v>1370985.63</v>
      </c>
      <c r="L295" s="50">
        <v>1370986</v>
      </c>
      <c r="M295" s="50">
        <v>192478</v>
      </c>
      <c r="N295" s="50">
        <v>1178508</v>
      </c>
      <c r="O295" s="50">
        <v>98209</v>
      </c>
    </row>
    <row r="296" spans="1:15" x14ac:dyDescent="0.2">
      <c r="A296">
        <v>63067</v>
      </c>
      <c r="B296">
        <v>766.18859999999995</v>
      </c>
      <c r="C296">
        <v>1.0309999999999999</v>
      </c>
      <c r="D296" s="49">
        <v>5035870.3499999996</v>
      </c>
      <c r="E296" s="49">
        <v>2064969.41</v>
      </c>
      <c r="F296" s="49">
        <v>2970900.94</v>
      </c>
      <c r="G296" s="49">
        <v>2153871.9700000002</v>
      </c>
      <c r="H296" s="49">
        <v>2101497.5099999998</v>
      </c>
      <c r="I296" s="49">
        <v>2640.2727</v>
      </c>
      <c r="J296" s="49">
        <v>2970900.94</v>
      </c>
      <c r="L296" s="50">
        <v>2970901</v>
      </c>
      <c r="M296" s="50">
        <v>301950</v>
      </c>
      <c r="N296" s="50">
        <v>2668951</v>
      </c>
      <c r="O296" s="50">
        <v>222413</v>
      </c>
    </row>
    <row r="297" spans="1:15" x14ac:dyDescent="0.2">
      <c r="A297">
        <v>64072</v>
      </c>
      <c r="B297">
        <v>195.72290000000001</v>
      </c>
      <c r="C297">
        <v>1.0229999999999999</v>
      </c>
      <c r="D297" s="49">
        <v>1276431.3600000001</v>
      </c>
      <c r="E297" s="49">
        <v>468737.69</v>
      </c>
      <c r="F297" s="49">
        <v>807693.67</v>
      </c>
      <c r="G297" s="49">
        <v>949971.59</v>
      </c>
      <c r="H297" s="49">
        <v>966281.01</v>
      </c>
      <c r="I297" s="49">
        <v>4163.9989999999998</v>
      </c>
      <c r="J297" s="49">
        <v>988505.47</v>
      </c>
      <c r="K297" t="s">
        <v>794</v>
      </c>
      <c r="L297" s="50">
        <v>988505</v>
      </c>
      <c r="M297" s="50">
        <v>81019</v>
      </c>
      <c r="N297" s="50">
        <v>907486</v>
      </c>
      <c r="O297" s="50">
        <v>75624</v>
      </c>
    </row>
    <row r="298" spans="1:15" x14ac:dyDescent="0.2">
      <c r="A298">
        <v>64074</v>
      </c>
      <c r="B298" s="49">
        <v>1116.0709999999999</v>
      </c>
      <c r="C298">
        <v>1.0229999999999999</v>
      </c>
      <c r="D298" s="49">
        <v>7278596.54</v>
      </c>
      <c r="E298" s="49">
        <v>3894599.3</v>
      </c>
      <c r="F298" s="49">
        <v>3383997.24</v>
      </c>
      <c r="G298" s="49">
        <v>1789570.46</v>
      </c>
      <c r="H298" s="49">
        <v>1915202.03</v>
      </c>
      <c r="I298" s="49">
        <v>1809.7798</v>
      </c>
      <c r="J298" s="49">
        <v>3383997.24</v>
      </c>
      <c r="L298" s="50">
        <v>3383997</v>
      </c>
      <c r="M298" s="50">
        <v>466176</v>
      </c>
      <c r="N298" s="50">
        <v>2917821</v>
      </c>
      <c r="O298" s="50">
        <v>243152</v>
      </c>
    </row>
    <row r="299" spans="1:15" x14ac:dyDescent="0.2">
      <c r="A299">
        <v>64075</v>
      </c>
      <c r="B299" s="49">
        <v>3590.2851999999998</v>
      </c>
      <c r="C299">
        <v>1.0229999999999999</v>
      </c>
      <c r="D299" s="49">
        <v>23414493.719999999</v>
      </c>
      <c r="E299" s="49">
        <v>9158352.2899999991</v>
      </c>
      <c r="F299" s="49">
        <v>14256141.43</v>
      </c>
      <c r="G299" s="49">
        <v>9014193.1400000006</v>
      </c>
      <c r="H299" s="49">
        <v>9466396.5600000005</v>
      </c>
      <c r="I299" s="49">
        <v>2575.1988000000001</v>
      </c>
      <c r="J299" s="49">
        <v>14256141.43</v>
      </c>
      <c r="L299" s="50">
        <v>14256141</v>
      </c>
      <c r="M299" s="50">
        <v>1387379</v>
      </c>
      <c r="N299" s="50">
        <v>12868762</v>
      </c>
      <c r="O299" s="50">
        <v>1072398</v>
      </c>
    </row>
    <row r="300" spans="1:15" x14ac:dyDescent="0.2">
      <c r="A300">
        <v>65096</v>
      </c>
      <c r="B300">
        <v>172.4434</v>
      </c>
      <c r="C300">
        <v>1.032</v>
      </c>
      <c r="D300" s="49">
        <v>1134505.1299999999</v>
      </c>
      <c r="E300" s="49">
        <v>571158.74</v>
      </c>
      <c r="F300" s="49">
        <v>563346.39</v>
      </c>
      <c r="G300" s="49">
        <v>804729.11</v>
      </c>
      <c r="H300" s="49">
        <v>762278.37</v>
      </c>
      <c r="I300" s="49">
        <v>3898.8355999999999</v>
      </c>
      <c r="J300" s="49">
        <v>830480.44</v>
      </c>
      <c r="K300" t="s">
        <v>794</v>
      </c>
      <c r="L300" s="50">
        <v>830480</v>
      </c>
      <c r="M300" s="50">
        <v>68443</v>
      </c>
      <c r="N300" s="50">
        <v>762037</v>
      </c>
      <c r="O300" s="50">
        <v>63503</v>
      </c>
    </row>
    <row r="301" spans="1:15" x14ac:dyDescent="0.2">
      <c r="A301">
        <v>65098</v>
      </c>
      <c r="B301">
        <v>330.60629999999998</v>
      </c>
      <c r="C301">
        <v>1.032</v>
      </c>
      <c r="D301" s="49">
        <v>2175058.85</v>
      </c>
      <c r="E301" s="49">
        <v>1331841.07</v>
      </c>
      <c r="F301" s="49">
        <v>843217.78</v>
      </c>
      <c r="G301" s="49">
        <v>1109797.8799999999</v>
      </c>
      <c r="H301" s="49">
        <v>998213.71</v>
      </c>
      <c r="I301" s="49">
        <v>2951.5544</v>
      </c>
      <c r="J301" s="49">
        <v>1145311.4099999999</v>
      </c>
      <c r="K301" t="s">
        <v>794</v>
      </c>
      <c r="L301" s="50">
        <v>1145311</v>
      </c>
      <c r="M301" s="50">
        <v>132025</v>
      </c>
      <c r="N301" s="50">
        <v>1013286</v>
      </c>
      <c r="O301" s="50">
        <v>84441</v>
      </c>
    </row>
    <row r="302" spans="1:15" x14ac:dyDescent="0.2">
      <c r="A302">
        <v>66102</v>
      </c>
      <c r="B302" s="49">
        <v>1899.1518000000001</v>
      </c>
      <c r="C302">
        <v>1</v>
      </c>
      <c r="D302" s="49">
        <v>12107092.73</v>
      </c>
      <c r="E302" s="49">
        <v>5574981.8399999999</v>
      </c>
      <c r="F302" s="49">
        <v>6532110.8899999997</v>
      </c>
      <c r="G302" s="49">
        <v>3893680.36</v>
      </c>
      <c r="H302" s="49">
        <v>5027416.5199999996</v>
      </c>
      <c r="I302" s="49">
        <v>2539.8087</v>
      </c>
      <c r="J302" s="49">
        <v>6532110.8899999997</v>
      </c>
      <c r="L302" s="50">
        <v>6532111</v>
      </c>
      <c r="M302" s="50">
        <v>774111</v>
      </c>
      <c r="N302" s="50">
        <v>5758000</v>
      </c>
      <c r="O302" s="50">
        <v>479834</v>
      </c>
    </row>
    <row r="303" spans="1:15" x14ac:dyDescent="0.2">
      <c r="A303">
        <v>66103</v>
      </c>
      <c r="B303">
        <v>205.43369999999999</v>
      </c>
      <c r="C303">
        <v>1</v>
      </c>
      <c r="D303" s="49">
        <v>1309639.8400000001</v>
      </c>
      <c r="E303" s="49">
        <v>466434.82</v>
      </c>
      <c r="F303" s="49">
        <v>843205.02</v>
      </c>
      <c r="G303" s="49">
        <v>1081162.58</v>
      </c>
      <c r="H303" s="49">
        <v>1379141.03</v>
      </c>
      <c r="I303" s="49">
        <v>4599.1021000000001</v>
      </c>
      <c r="J303" s="49">
        <v>1379141.03</v>
      </c>
      <c r="K303" t="s">
        <v>794</v>
      </c>
      <c r="L303" s="50">
        <v>1379141</v>
      </c>
      <c r="M303" s="50">
        <v>81038</v>
      </c>
      <c r="N303" s="50">
        <v>1298103</v>
      </c>
      <c r="O303" s="50">
        <v>108176</v>
      </c>
    </row>
    <row r="304" spans="1:15" x14ac:dyDescent="0.2">
      <c r="A304">
        <v>66104</v>
      </c>
      <c r="B304">
        <v>255.3588</v>
      </c>
      <c r="C304">
        <v>1</v>
      </c>
      <c r="D304" s="49">
        <v>1627912.35</v>
      </c>
      <c r="E304" s="49">
        <v>535202.78</v>
      </c>
      <c r="F304" s="49">
        <v>1092709.57</v>
      </c>
      <c r="G304" s="49">
        <v>1004800.04</v>
      </c>
      <c r="H304" s="49">
        <v>1046278.58</v>
      </c>
      <c r="I304" s="49">
        <v>4005.3616999999999</v>
      </c>
      <c r="J304" s="49">
        <v>1092709.57</v>
      </c>
      <c r="L304" s="50">
        <v>1092710</v>
      </c>
      <c r="M304" s="50">
        <v>102933</v>
      </c>
      <c r="N304" s="50">
        <v>989777</v>
      </c>
      <c r="O304" s="50">
        <v>82482</v>
      </c>
    </row>
    <row r="305" spans="1:15" x14ac:dyDescent="0.2">
      <c r="A305">
        <v>66105</v>
      </c>
      <c r="B305" s="49">
        <v>1972.7561000000001</v>
      </c>
      <c r="C305">
        <v>1</v>
      </c>
      <c r="D305" s="49">
        <v>12576320.140000001</v>
      </c>
      <c r="E305" s="49">
        <v>12826531.439999999</v>
      </c>
      <c r="F305">
        <v>0</v>
      </c>
      <c r="G305" s="49">
        <v>1418569.03</v>
      </c>
      <c r="H305" s="49">
        <v>1408401.38</v>
      </c>
      <c r="I305">
        <v>748.37879999999996</v>
      </c>
      <c r="J305" s="49">
        <v>1476368.84</v>
      </c>
      <c r="K305" t="s">
        <v>794</v>
      </c>
      <c r="L305" s="50">
        <v>1476369</v>
      </c>
      <c r="M305" s="50">
        <v>799578</v>
      </c>
      <c r="N305" s="50">
        <v>676791</v>
      </c>
      <c r="O305" s="50">
        <v>56400</v>
      </c>
    </row>
    <row r="306" spans="1:15" x14ac:dyDescent="0.2">
      <c r="A306">
        <v>66107</v>
      </c>
      <c r="B306">
        <v>731.33450000000005</v>
      </c>
      <c r="C306">
        <v>1</v>
      </c>
      <c r="D306" s="49">
        <v>4662257.4400000004</v>
      </c>
      <c r="E306" s="49">
        <v>1343303.95</v>
      </c>
      <c r="F306" s="49">
        <v>3318953.49</v>
      </c>
      <c r="G306" s="49">
        <v>2437548.81</v>
      </c>
      <c r="H306" s="49">
        <v>2907136.86</v>
      </c>
      <c r="I306" s="49">
        <v>3733.5848999999998</v>
      </c>
      <c r="J306" s="49">
        <v>3318953.49</v>
      </c>
      <c r="L306" s="50">
        <v>3318953</v>
      </c>
      <c r="M306" s="50">
        <v>299179</v>
      </c>
      <c r="N306" s="50">
        <v>3019774</v>
      </c>
      <c r="O306" s="50">
        <v>251648</v>
      </c>
    </row>
    <row r="307" spans="1:15" x14ac:dyDescent="0.2">
      <c r="A307">
        <v>67055</v>
      </c>
      <c r="B307" s="49">
        <v>1132.3369</v>
      </c>
      <c r="C307">
        <v>1</v>
      </c>
      <c r="D307" s="49">
        <v>7218647.7400000002</v>
      </c>
      <c r="E307" s="49">
        <v>2067425.47</v>
      </c>
      <c r="F307" s="49">
        <v>5151222.2699999996</v>
      </c>
      <c r="G307" s="49">
        <v>3178587.57</v>
      </c>
      <c r="H307" s="49">
        <v>3454067.42</v>
      </c>
      <c r="I307" s="49">
        <v>3024.9007999999999</v>
      </c>
      <c r="J307" s="49">
        <v>5151222.2699999996</v>
      </c>
      <c r="L307" s="50">
        <v>5151222</v>
      </c>
      <c r="M307" s="50">
        <v>420544</v>
      </c>
      <c r="N307" s="50">
        <v>4730678</v>
      </c>
      <c r="O307" s="50">
        <v>394224</v>
      </c>
    </row>
    <row r="308" spans="1:15" x14ac:dyDescent="0.2">
      <c r="A308">
        <v>67061</v>
      </c>
      <c r="B308">
        <v>901.47720000000004</v>
      </c>
      <c r="C308">
        <v>1</v>
      </c>
      <c r="D308" s="49">
        <v>5746917.1500000004</v>
      </c>
      <c r="E308" s="49">
        <v>2797422.18</v>
      </c>
      <c r="F308" s="49">
        <v>2949494.97</v>
      </c>
      <c r="G308" s="49">
        <v>3523109.29</v>
      </c>
      <c r="H308" s="49">
        <v>3551904.35</v>
      </c>
      <c r="I308" s="49">
        <v>2769.3629999999998</v>
      </c>
      <c r="J308" s="49">
        <v>2949494.97</v>
      </c>
      <c r="L308" s="50">
        <v>2949495</v>
      </c>
      <c r="M308" s="50">
        <v>327032</v>
      </c>
      <c r="N308" s="50">
        <v>2622463</v>
      </c>
      <c r="O308" s="50">
        <v>218539</v>
      </c>
    </row>
    <row r="309" spans="1:15" x14ac:dyDescent="0.2">
      <c r="A309">
        <v>68070</v>
      </c>
      <c r="B309" s="49">
        <v>1398.2783999999999</v>
      </c>
      <c r="C309">
        <v>1.0309999999999999</v>
      </c>
      <c r="D309" s="49">
        <v>9190359.5700000003</v>
      </c>
      <c r="E309" s="49">
        <v>3150974.05</v>
      </c>
      <c r="F309" s="49">
        <v>6039385.5199999996</v>
      </c>
      <c r="G309" s="49">
        <v>2991632.22</v>
      </c>
      <c r="H309" s="49">
        <v>3987090.89</v>
      </c>
      <c r="I309" s="49">
        <v>2971.3526000000002</v>
      </c>
      <c r="J309" s="49">
        <v>6039385.5199999996</v>
      </c>
      <c r="L309" s="50">
        <v>6039386</v>
      </c>
      <c r="M309" s="50">
        <v>557166</v>
      </c>
      <c r="N309" s="50">
        <v>5482220</v>
      </c>
      <c r="O309" s="50">
        <v>456852</v>
      </c>
    </row>
    <row r="310" spans="1:15" x14ac:dyDescent="0.2">
      <c r="A310">
        <v>68071</v>
      </c>
      <c r="B310">
        <v>115.5236</v>
      </c>
      <c r="C310">
        <v>1.0309999999999999</v>
      </c>
      <c r="D310" s="49">
        <v>759293.3</v>
      </c>
      <c r="E310" s="49">
        <v>325011.7</v>
      </c>
      <c r="F310" s="49">
        <v>434281.6</v>
      </c>
      <c r="G310" s="49">
        <v>333122.43</v>
      </c>
      <c r="H310" s="49">
        <v>340129.73</v>
      </c>
      <c r="I310" s="49">
        <v>2803.5576000000001</v>
      </c>
      <c r="J310" s="49">
        <v>434281.6</v>
      </c>
      <c r="L310" s="50">
        <v>434282</v>
      </c>
      <c r="M310" s="50">
        <v>48582</v>
      </c>
      <c r="N310" s="50">
        <v>385700</v>
      </c>
      <c r="O310" s="50">
        <v>32142</v>
      </c>
    </row>
    <row r="311" spans="1:15" x14ac:dyDescent="0.2">
      <c r="A311">
        <v>68072</v>
      </c>
      <c r="B311">
        <v>58.042900000000003</v>
      </c>
      <c r="C311">
        <v>1.0309999999999999</v>
      </c>
      <c r="D311" s="49">
        <v>381494.22</v>
      </c>
      <c r="E311" s="49">
        <v>263210.73</v>
      </c>
      <c r="F311" s="49">
        <v>118283.49</v>
      </c>
      <c r="G311" s="49">
        <v>179113.36</v>
      </c>
      <c r="H311" s="49">
        <v>182705.99</v>
      </c>
      <c r="I311" s="49">
        <v>2802.3517000000002</v>
      </c>
      <c r="J311" s="49">
        <v>188369.88</v>
      </c>
      <c r="K311" t="s">
        <v>794</v>
      </c>
      <c r="L311" s="50">
        <v>188370</v>
      </c>
      <c r="M311" s="50">
        <v>23509</v>
      </c>
      <c r="N311" s="50">
        <v>164861</v>
      </c>
      <c r="O311" s="50">
        <v>13738</v>
      </c>
    </row>
    <row r="312" spans="1:15" x14ac:dyDescent="0.2">
      <c r="A312">
        <v>68073</v>
      </c>
      <c r="B312">
        <v>586.39170000000001</v>
      </c>
      <c r="C312">
        <v>1.0309999999999999</v>
      </c>
      <c r="D312" s="49">
        <v>3854132.75</v>
      </c>
      <c r="E312" s="49">
        <v>1693224.68</v>
      </c>
      <c r="F312" s="49">
        <v>2160908.0699999998</v>
      </c>
      <c r="G312" s="49">
        <v>1577110.87</v>
      </c>
      <c r="H312" s="49">
        <v>1588393.48</v>
      </c>
      <c r="I312" s="49">
        <v>2753.076</v>
      </c>
      <c r="J312" s="49">
        <v>2160908.0699999998</v>
      </c>
      <c r="L312" s="50">
        <v>2160908</v>
      </c>
      <c r="M312" s="50">
        <v>241328</v>
      </c>
      <c r="N312" s="50">
        <v>1919580</v>
      </c>
      <c r="O312" s="50">
        <v>159965</v>
      </c>
    </row>
    <row r="313" spans="1:15" x14ac:dyDescent="0.2">
      <c r="A313">
        <v>68074</v>
      </c>
      <c r="B313">
        <v>197.8321</v>
      </c>
      <c r="C313">
        <v>1.0309999999999999</v>
      </c>
      <c r="D313" s="49">
        <v>1300276.21</v>
      </c>
      <c r="E313" s="49">
        <v>515780.08</v>
      </c>
      <c r="F313" s="49">
        <v>784496.13</v>
      </c>
      <c r="G313" s="49">
        <v>825785.31</v>
      </c>
      <c r="H313" s="49">
        <v>861318.15</v>
      </c>
      <c r="I313" s="49">
        <v>4087.0533999999998</v>
      </c>
      <c r="J313" s="49">
        <v>888019.01</v>
      </c>
      <c r="K313" t="s">
        <v>794</v>
      </c>
      <c r="L313" s="50">
        <v>888019</v>
      </c>
      <c r="M313" s="50">
        <v>82940</v>
      </c>
      <c r="N313" s="50">
        <v>805079</v>
      </c>
      <c r="O313" s="50">
        <v>67090</v>
      </c>
    </row>
    <row r="314" spans="1:15" x14ac:dyDescent="0.2">
      <c r="A314">
        <v>68075</v>
      </c>
      <c r="B314">
        <v>83.763000000000005</v>
      </c>
      <c r="C314">
        <v>1.0309999999999999</v>
      </c>
      <c r="D314" s="49">
        <v>550542.79</v>
      </c>
      <c r="E314" s="49">
        <v>298527.09999999998</v>
      </c>
      <c r="F314" s="49">
        <v>252015.69</v>
      </c>
      <c r="G314" s="49">
        <v>594165.73</v>
      </c>
      <c r="H314" s="49">
        <v>625644.52</v>
      </c>
      <c r="I314" s="49">
        <v>3922.7103000000002</v>
      </c>
      <c r="J314" s="49">
        <v>645039.5</v>
      </c>
      <c r="K314" t="s">
        <v>794</v>
      </c>
      <c r="L314" s="50">
        <v>645040</v>
      </c>
      <c r="M314" s="50">
        <v>33544</v>
      </c>
      <c r="N314" s="50">
        <v>611496</v>
      </c>
      <c r="O314" s="50">
        <v>50958</v>
      </c>
    </row>
    <row r="315" spans="1:15" x14ac:dyDescent="0.2">
      <c r="A315">
        <v>69104</v>
      </c>
      <c r="B315">
        <v>42.208100000000002</v>
      </c>
      <c r="C315">
        <v>1</v>
      </c>
      <c r="D315" s="49">
        <v>269076.64</v>
      </c>
      <c r="E315" s="49">
        <v>147555.64000000001</v>
      </c>
      <c r="F315" s="49">
        <v>121521</v>
      </c>
      <c r="G315" s="49">
        <v>256701.27</v>
      </c>
      <c r="H315" s="49">
        <v>269742.93</v>
      </c>
      <c r="I315" s="49">
        <v>4925.3450999999995</v>
      </c>
      <c r="J315" s="49">
        <v>269742.93</v>
      </c>
      <c r="K315" t="s">
        <v>794</v>
      </c>
      <c r="L315" s="50">
        <v>269743</v>
      </c>
      <c r="M315" s="50">
        <v>16730</v>
      </c>
      <c r="N315" s="50">
        <v>253013</v>
      </c>
      <c r="O315" s="50">
        <v>21085</v>
      </c>
    </row>
    <row r="316" spans="1:15" x14ac:dyDescent="0.2">
      <c r="A316">
        <v>69106</v>
      </c>
      <c r="B316">
        <v>757.95609999999999</v>
      </c>
      <c r="C316">
        <v>1.0229999999999999</v>
      </c>
      <c r="D316" s="49">
        <v>4943105.45</v>
      </c>
      <c r="E316" s="49">
        <v>2554435.5099999998</v>
      </c>
      <c r="F316" s="49">
        <v>2388669.94</v>
      </c>
      <c r="G316" s="49">
        <v>2200234.98</v>
      </c>
      <c r="H316" s="49">
        <v>2195981.5099999998</v>
      </c>
      <c r="I316" s="49">
        <v>2956.5408000000002</v>
      </c>
      <c r="J316" s="49">
        <v>2388669.94</v>
      </c>
      <c r="L316" s="50">
        <v>2388670</v>
      </c>
      <c r="M316" s="50">
        <v>286452</v>
      </c>
      <c r="N316" s="50">
        <v>2102218</v>
      </c>
      <c r="O316" s="50">
        <v>175185</v>
      </c>
    </row>
    <row r="317" spans="1:15" x14ac:dyDescent="0.2">
      <c r="A317">
        <v>69107</v>
      </c>
      <c r="B317">
        <v>75.538300000000007</v>
      </c>
      <c r="C317">
        <v>1</v>
      </c>
      <c r="D317" s="49">
        <v>481556.66</v>
      </c>
      <c r="E317" s="49">
        <v>270157.65000000002</v>
      </c>
      <c r="F317" s="49">
        <v>211399.01</v>
      </c>
      <c r="G317" s="49">
        <v>278094.74</v>
      </c>
      <c r="H317" s="49">
        <v>264610.21999999997</v>
      </c>
      <c r="I317" s="49">
        <v>3015.7833999999998</v>
      </c>
      <c r="J317" s="49">
        <v>278094.74</v>
      </c>
      <c r="K317" t="s">
        <v>794</v>
      </c>
      <c r="L317" s="50">
        <v>278095</v>
      </c>
      <c r="M317" s="50">
        <v>28549</v>
      </c>
      <c r="N317" s="50">
        <v>249546</v>
      </c>
      <c r="O317" s="50">
        <v>20795</v>
      </c>
    </row>
    <row r="318" spans="1:15" x14ac:dyDescent="0.2">
      <c r="A318">
        <v>69108</v>
      </c>
      <c r="B318">
        <v>187.16900000000001</v>
      </c>
      <c r="C318">
        <v>1</v>
      </c>
      <c r="D318" s="49">
        <v>1193202.3799999999</v>
      </c>
      <c r="E318" s="49">
        <v>539277.03</v>
      </c>
      <c r="F318" s="49">
        <v>653925.35</v>
      </c>
      <c r="G318" s="49">
        <v>940354.74</v>
      </c>
      <c r="H318" s="49">
        <v>975068.39</v>
      </c>
      <c r="I318" s="49">
        <v>3540.8580999999999</v>
      </c>
      <c r="J318" s="49">
        <v>975068.39</v>
      </c>
      <c r="K318" t="s">
        <v>794</v>
      </c>
      <c r="L318" s="50">
        <v>975068</v>
      </c>
      <c r="M318" s="50">
        <v>71313</v>
      </c>
      <c r="N318" s="50">
        <v>903755</v>
      </c>
      <c r="O318" s="50">
        <v>75313</v>
      </c>
    </row>
    <row r="319" spans="1:15" x14ac:dyDescent="0.2">
      <c r="A319">
        <v>69109</v>
      </c>
      <c r="B319">
        <v>404.4246</v>
      </c>
      <c r="C319">
        <v>1</v>
      </c>
      <c r="D319" s="49">
        <v>2578206.83</v>
      </c>
      <c r="E319" s="49">
        <v>1436941.9</v>
      </c>
      <c r="F319" s="49">
        <v>1141264.93</v>
      </c>
      <c r="G319" s="49">
        <v>1453000.52</v>
      </c>
      <c r="H319" s="49">
        <v>1745943.87</v>
      </c>
      <c r="I319" s="49">
        <v>3440.5194000000001</v>
      </c>
      <c r="J319" s="49">
        <v>1391430.68</v>
      </c>
      <c r="K319" t="s">
        <v>794</v>
      </c>
      <c r="L319" s="50">
        <v>1391431</v>
      </c>
      <c r="M319" s="50">
        <v>160987</v>
      </c>
      <c r="N319" s="50">
        <v>1230444</v>
      </c>
      <c r="O319" s="50">
        <v>102537</v>
      </c>
    </row>
    <row r="320" spans="1:15" x14ac:dyDescent="0.2">
      <c r="A320">
        <v>70092</v>
      </c>
      <c r="B320">
        <v>338.88069999999999</v>
      </c>
      <c r="C320">
        <v>1.0029999999999999</v>
      </c>
      <c r="D320" s="49">
        <v>2166845.56</v>
      </c>
      <c r="E320" s="49">
        <v>1189173.56</v>
      </c>
      <c r="F320" s="49">
        <v>977672</v>
      </c>
      <c r="G320" s="49">
        <v>1293608.81</v>
      </c>
      <c r="H320" s="49">
        <v>1513861.11</v>
      </c>
      <c r="I320" s="49">
        <v>3368.5286999999998</v>
      </c>
      <c r="J320" s="49">
        <v>1518402.69</v>
      </c>
      <c r="K320" t="s">
        <v>794</v>
      </c>
      <c r="L320" s="50">
        <v>1518403</v>
      </c>
      <c r="M320" s="50">
        <v>135215</v>
      </c>
      <c r="N320" s="50">
        <v>1383188</v>
      </c>
      <c r="O320" s="50">
        <v>115266</v>
      </c>
    </row>
    <row r="321" spans="1:15" x14ac:dyDescent="0.2">
      <c r="A321">
        <v>70093</v>
      </c>
      <c r="B321" s="49">
        <v>1156.7977000000001</v>
      </c>
      <c r="C321">
        <v>1.0029999999999999</v>
      </c>
      <c r="D321" s="49">
        <v>7396709.0899999999</v>
      </c>
      <c r="E321" s="49">
        <v>4137040.62</v>
      </c>
      <c r="F321" s="49">
        <v>3259668.47</v>
      </c>
      <c r="G321" s="49">
        <v>3281704.09</v>
      </c>
      <c r="H321" s="49">
        <v>3481616.91</v>
      </c>
      <c r="I321" s="49">
        <v>2645.8472999999999</v>
      </c>
      <c r="J321" s="49">
        <v>3259668.47</v>
      </c>
      <c r="L321" s="50">
        <v>3259668</v>
      </c>
      <c r="M321" s="50">
        <v>473989</v>
      </c>
      <c r="N321" s="50">
        <v>2785679</v>
      </c>
      <c r="O321" s="50">
        <v>232140</v>
      </c>
    </row>
    <row r="322" spans="1:15" x14ac:dyDescent="0.2">
      <c r="A322">
        <v>71091</v>
      </c>
      <c r="B322">
        <v>831.44629999999995</v>
      </c>
      <c r="C322">
        <v>1</v>
      </c>
      <c r="D322" s="49">
        <v>5300470.16</v>
      </c>
      <c r="E322" s="49">
        <v>2357850.89</v>
      </c>
      <c r="F322" s="49">
        <v>2942619.27</v>
      </c>
      <c r="G322" s="49">
        <v>1620356.42</v>
      </c>
      <c r="H322" s="49">
        <v>1803085.76</v>
      </c>
      <c r="I322" s="49">
        <v>2189.0655000000002</v>
      </c>
      <c r="J322" s="49">
        <v>2942619.27</v>
      </c>
      <c r="L322" s="50">
        <v>2942619</v>
      </c>
      <c r="M322" s="50">
        <v>309884</v>
      </c>
      <c r="N322" s="50">
        <v>2632735</v>
      </c>
      <c r="O322" s="50">
        <v>219395</v>
      </c>
    </row>
    <row r="323" spans="1:15" x14ac:dyDescent="0.2">
      <c r="A323">
        <v>71092</v>
      </c>
      <c r="B323" s="49">
        <v>1332.2230999999999</v>
      </c>
      <c r="C323">
        <v>1</v>
      </c>
      <c r="D323" s="49">
        <v>8492922.2599999998</v>
      </c>
      <c r="E323" s="49">
        <v>6880731.4000000004</v>
      </c>
      <c r="F323" s="49">
        <v>1612190.86</v>
      </c>
      <c r="G323" s="49">
        <v>2069894.16</v>
      </c>
      <c r="H323" s="49">
        <v>1967290.17</v>
      </c>
      <c r="I323" s="49">
        <v>1299.6772000000001</v>
      </c>
      <c r="J323" s="49">
        <v>1731459.99</v>
      </c>
      <c r="K323" t="s">
        <v>794</v>
      </c>
      <c r="L323" s="50">
        <v>1731460</v>
      </c>
      <c r="M323" s="50">
        <v>522999</v>
      </c>
      <c r="N323" s="50">
        <v>1208461</v>
      </c>
      <c r="O323" s="50">
        <v>100706</v>
      </c>
    </row>
    <row r="324" spans="1:15" x14ac:dyDescent="0.2">
      <c r="A324">
        <v>72066</v>
      </c>
      <c r="B324">
        <v>188.96770000000001</v>
      </c>
      <c r="C324">
        <v>1.0129999999999999</v>
      </c>
      <c r="D324" s="49">
        <v>1220329.79</v>
      </c>
      <c r="E324" s="49">
        <v>452032.79</v>
      </c>
      <c r="F324" s="49">
        <v>768297</v>
      </c>
      <c r="G324" s="49">
        <v>943707.54</v>
      </c>
      <c r="H324" s="49">
        <v>983295.2</v>
      </c>
      <c r="I324" s="49">
        <v>4841.1279000000004</v>
      </c>
      <c r="J324" s="49">
        <v>996078.04</v>
      </c>
      <c r="K324" t="s">
        <v>794</v>
      </c>
      <c r="L324" s="50">
        <v>996078</v>
      </c>
      <c r="M324" s="50">
        <v>72898</v>
      </c>
      <c r="N324" s="50">
        <v>923180</v>
      </c>
      <c r="O324" s="50">
        <v>76932</v>
      </c>
    </row>
    <row r="325" spans="1:15" x14ac:dyDescent="0.2">
      <c r="A325">
        <v>72068</v>
      </c>
      <c r="B325">
        <v>745.87940000000003</v>
      </c>
      <c r="C325">
        <v>1.0129999999999999</v>
      </c>
      <c r="D325" s="49">
        <v>4816795.93</v>
      </c>
      <c r="E325" s="49">
        <v>2037873.63</v>
      </c>
      <c r="F325" s="49">
        <v>2778922.3</v>
      </c>
      <c r="G325" s="49">
        <v>2729755.73</v>
      </c>
      <c r="H325" s="49">
        <v>2643609.2400000002</v>
      </c>
      <c r="I325" s="49">
        <v>3293.0408000000002</v>
      </c>
      <c r="J325" s="49">
        <v>2778922.3</v>
      </c>
      <c r="L325" s="50">
        <v>2778922</v>
      </c>
      <c r="M325" s="50">
        <v>292474</v>
      </c>
      <c r="N325" s="50">
        <v>2486448</v>
      </c>
      <c r="O325" s="50">
        <v>207204</v>
      </c>
    </row>
    <row r="326" spans="1:15" x14ac:dyDescent="0.2">
      <c r="A326">
        <v>72073</v>
      </c>
      <c r="B326">
        <v>255.73699999999999</v>
      </c>
      <c r="C326">
        <v>1.0129999999999999</v>
      </c>
      <c r="D326" s="49">
        <v>1651517.58</v>
      </c>
      <c r="E326" s="49">
        <v>682068.93</v>
      </c>
      <c r="F326" s="49">
        <v>969448.65</v>
      </c>
      <c r="G326" s="49">
        <v>1254360.17</v>
      </c>
      <c r="H326" s="49">
        <v>1299483.82</v>
      </c>
      <c r="I326" s="49">
        <v>3424.6745999999998</v>
      </c>
      <c r="J326" s="49">
        <v>1316377.1100000001</v>
      </c>
      <c r="K326" t="s">
        <v>794</v>
      </c>
      <c r="L326" s="50">
        <v>1316377</v>
      </c>
      <c r="M326" s="50">
        <v>94554</v>
      </c>
      <c r="N326" s="50">
        <v>1221823</v>
      </c>
      <c r="O326" s="50">
        <v>101819</v>
      </c>
    </row>
    <row r="327" spans="1:15" x14ac:dyDescent="0.2">
      <c r="A327">
        <v>72074</v>
      </c>
      <c r="B327" s="49">
        <v>1353.4639</v>
      </c>
      <c r="C327">
        <v>1.0129999999999999</v>
      </c>
      <c r="D327" s="49">
        <v>8740500.6799999997</v>
      </c>
      <c r="E327" s="49">
        <v>10296191.07</v>
      </c>
      <c r="F327">
        <v>0</v>
      </c>
      <c r="G327" s="49">
        <v>3071989.07</v>
      </c>
      <c r="H327" s="49">
        <v>3022588.68</v>
      </c>
      <c r="I327" s="49">
        <v>1671.0137</v>
      </c>
      <c r="J327" s="49">
        <v>2261656.7200000002</v>
      </c>
      <c r="K327" t="s">
        <v>794</v>
      </c>
      <c r="L327" s="50">
        <v>2261657</v>
      </c>
      <c r="M327" s="50">
        <v>511255</v>
      </c>
      <c r="N327" s="50">
        <v>1750402</v>
      </c>
      <c r="O327" s="50">
        <v>145868</v>
      </c>
    </row>
    <row r="328" spans="1:15" x14ac:dyDescent="0.2">
      <c r="A328">
        <v>73099</v>
      </c>
      <c r="B328" s="49">
        <v>1505.1958999999999</v>
      </c>
      <c r="C328">
        <v>1.0229999999999999</v>
      </c>
      <c r="D328" s="49">
        <v>9816323.2100000009</v>
      </c>
      <c r="E328" s="49">
        <v>2689378.09</v>
      </c>
      <c r="F328" s="49">
        <v>7126945.1200000001</v>
      </c>
      <c r="G328" s="49">
        <v>5471824.2599999998</v>
      </c>
      <c r="H328" s="49">
        <v>5718753.3300000001</v>
      </c>
      <c r="I328" s="49">
        <v>3412.9575</v>
      </c>
      <c r="J328" s="49">
        <v>7126945.1200000001</v>
      </c>
      <c r="L328" s="50">
        <v>7126945</v>
      </c>
      <c r="M328" s="50">
        <v>553841</v>
      </c>
      <c r="N328" s="50">
        <v>6573104</v>
      </c>
      <c r="O328" s="50">
        <v>547760</v>
      </c>
    </row>
    <row r="329" spans="1:15" x14ac:dyDescent="0.2">
      <c r="A329">
        <v>73102</v>
      </c>
      <c r="B329">
        <v>748.04939999999999</v>
      </c>
      <c r="C329">
        <v>1.0229999999999999</v>
      </c>
      <c r="D329" s="49">
        <v>4878497.67</v>
      </c>
      <c r="E329" s="49">
        <v>2041912.01</v>
      </c>
      <c r="F329" s="49">
        <v>2836585.66</v>
      </c>
      <c r="G329" s="49">
        <v>2147356.65</v>
      </c>
      <c r="H329" s="49">
        <v>2595115.62</v>
      </c>
      <c r="I329" s="49">
        <v>2772.9436999999998</v>
      </c>
      <c r="J329" s="49">
        <v>2836585.66</v>
      </c>
      <c r="L329" s="50">
        <v>2836586</v>
      </c>
      <c r="M329" s="50">
        <v>287067</v>
      </c>
      <c r="N329" s="50">
        <v>2549519</v>
      </c>
      <c r="O329" s="50">
        <v>212460</v>
      </c>
    </row>
    <row r="330" spans="1:15" x14ac:dyDescent="0.2">
      <c r="A330">
        <v>73105</v>
      </c>
      <c r="B330">
        <v>167.03809999999999</v>
      </c>
      <c r="C330">
        <v>1.0229999999999999</v>
      </c>
      <c r="D330" s="49">
        <v>1089359.8500000001</v>
      </c>
      <c r="E330" s="49">
        <v>332002.42</v>
      </c>
      <c r="F330" s="49">
        <v>757357.43</v>
      </c>
      <c r="G330" s="49">
        <v>723507.07</v>
      </c>
      <c r="H330" s="49">
        <v>688624.69</v>
      </c>
      <c r="I330" s="49">
        <v>3246.1538</v>
      </c>
      <c r="J330" s="49">
        <v>757357.43</v>
      </c>
      <c r="L330" s="50">
        <v>757357</v>
      </c>
      <c r="M330" s="50">
        <v>64027</v>
      </c>
      <c r="N330" s="50">
        <v>693330</v>
      </c>
      <c r="O330" s="50">
        <v>57778</v>
      </c>
    </row>
    <row r="331" spans="1:15" x14ac:dyDescent="0.2">
      <c r="A331">
        <v>73106</v>
      </c>
      <c r="B331" s="49">
        <v>1480.7716</v>
      </c>
      <c r="C331">
        <v>1.0229999999999999</v>
      </c>
      <c r="D331" s="49">
        <v>9657037.0899999999</v>
      </c>
      <c r="E331" s="49">
        <v>3116196.3</v>
      </c>
      <c r="F331" s="49">
        <v>6540840.79</v>
      </c>
      <c r="G331" s="49">
        <v>4934990.3600000003</v>
      </c>
      <c r="H331" s="49">
        <v>5064084.96</v>
      </c>
      <c r="I331" s="49">
        <v>3157.7244000000001</v>
      </c>
      <c r="J331" s="49">
        <v>6540840.79</v>
      </c>
      <c r="L331" s="50">
        <v>6540841</v>
      </c>
      <c r="M331" s="50">
        <v>591956</v>
      </c>
      <c r="N331" s="50">
        <v>5948885</v>
      </c>
      <c r="O331" s="50">
        <v>495741</v>
      </c>
    </row>
    <row r="332" spans="1:15" x14ac:dyDescent="0.2">
      <c r="A332">
        <v>73108</v>
      </c>
      <c r="B332" s="49">
        <v>5135.1818999999996</v>
      </c>
      <c r="C332">
        <v>1.0229999999999999</v>
      </c>
      <c r="D332" s="49">
        <v>33489730.66</v>
      </c>
      <c r="E332" s="49">
        <v>9594523.4499999993</v>
      </c>
      <c r="F332" s="49">
        <v>23895207.210000001</v>
      </c>
      <c r="G332" s="49">
        <v>10488437.98</v>
      </c>
      <c r="H332" s="49">
        <v>11575400.970000001</v>
      </c>
      <c r="I332" s="49">
        <v>2594.8591999999999</v>
      </c>
      <c r="J332" s="49">
        <v>23895207.210000001</v>
      </c>
      <c r="L332" s="50">
        <v>23895207</v>
      </c>
      <c r="M332" s="50">
        <v>1888885</v>
      </c>
      <c r="N332" s="50">
        <v>22006322</v>
      </c>
      <c r="O332" s="50">
        <v>2121152</v>
      </c>
    </row>
    <row r="333" spans="1:15" x14ac:dyDescent="0.2">
      <c r="A333">
        <v>74187</v>
      </c>
      <c r="B333">
        <v>207.12440000000001</v>
      </c>
      <c r="C333">
        <v>1</v>
      </c>
      <c r="D333" s="49">
        <v>1320418.05</v>
      </c>
      <c r="E333" s="49">
        <v>867952.52</v>
      </c>
      <c r="F333" s="49">
        <v>452465.53</v>
      </c>
      <c r="G333" s="49">
        <v>748025.37</v>
      </c>
      <c r="H333" s="49">
        <v>798841.04</v>
      </c>
      <c r="I333" s="49">
        <v>2925.4429</v>
      </c>
      <c r="J333" s="49">
        <v>798841.04</v>
      </c>
      <c r="K333" t="s">
        <v>794</v>
      </c>
      <c r="L333" s="50">
        <v>798841</v>
      </c>
      <c r="M333" s="50">
        <v>82007</v>
      </c>
      <c r="N333" s="50">
        <v>716834</v>
      </c>
      <c r="O333" s="50">
        <v>59736</v>
      </c>
    </row>
    <row r="334" spans="1:15" x14ac:dyDescent="0.2">
      <c r="A334">
        <v>74190</v>
      </c>
      <c r="B334">
        <v>262.25459999999998</v>
      </c>
      <c r="C334">
        <v>1</v>
      </c>
      <c r="D334" s="49">
        <v>1671873.08</v>
      </c>
      <c r="E334" s="49">
        <v>827046.93</v>
      </c>
      <c r="F334" s="49">
        <v>844826.15</v>
      </c>
      <c r="G334" s="49">
        <v>1118742.92</v>
      </c>
      <c r="H334" s="49">
        <v>1154524.6100000001</v>
      </c>
      <c r="I334" s="49">
        <v>3492.1772000000001</v>
      </c>
      <c r="J334" s="49">
        <v>1154524.6100000001</v>
      </c>
      <c r="K334" t="s">
        <v>794</v>
      </c>
      <c r="L334" s="50">
        <v>1154525</v>
      </c>
      <c r="M334" s="50">
        <v>96871</v>
      </c>
      <c r="N334" s="50">
        <v>1057654</v>
      </c>
      <c r="O334" s="50">
        <v>88138</v>
      </c>
    </row>
    <row r="335" spans="1:15" x14ac:dyDescent="0.2">
      <c r="A335">
        <v>74194</v>
      </c>
      <c r="B335">
        <v>209.74539999999999</v>
      </c>
      <c r="C335">
        <v>1</v>
      </c>
      <c r="D335" s="49">
        <v>1337126.93</v>
      </c>
      <c r="E335" s="49">
        <v>541732.97</v>
      </c>
      <c r="F335" s="49">
        <v>795393.96</v>
      </c>
      <c r="G335" s="49">
        <v>1127901.8799999999</v>
      </c>
      <c r="H335" s="49">
        <v>1020995.26</v>
      </c>
      <c r="I335" s="49">
        <v>5229.5250999999998</v>
      </c>
      <c r="J335" s="49">
        <v>1127901.8799999999</v>
      </c>
      <c r="K335" t="s">
        <v>794</v>
      </c>
      <c r="L335" s="50">
        <v>1127902</v>
      </c>
      <c r="M335" s="50">
        <v>86242</v>
      </c>
      <c r="N335" s="50">
        <v>1041660</v>
      </c>
      <c r="O335" s="50">
        <v>86805</v>
      </c>
    </row>
    <row r="336" spans="1:15" x14ac:dyDescent="0.2">
      <c r="A336">
        <v>74195</v>
      </c>
      <c r="B336">
        <v>125.8535</v>
      </c>
      <c r="C336">
        <v>1</v>
      </c>
      <c r="D336" s="49">
        <v>802316.06</v>
      </c>
      <c r="E336" s="49">
        <v>307366.28999999998</v>
      </c>
      <c r="F336" s="49">
        <v>494949.77</v>
      </c>
      <c r="G336" s="49">
        <v>888651.21</v>
      </c>
      <c r="H336" s="49">
        <v>874692.93</v>
      </c>
      <c r="I336" s="49">
        <v>5616.6678000000002</v>
      </c>
      <c r="J336" s="49">
        <v>888651.21</v>
      </c>
      <c r="K336" t="s">
        <v>794</v>
      </c>
      <c r="L336" s="50">
        <v>888651</v>
      </c>
      <c r="M336" s="50">
        <v>53297</v>
      </c>
      <c r="N336" s="50">
        <v>835354</v>
      </c>
      <c r="O336" s="50">
        <v>69613</v>
      </c>
    </row>
    <row r="337" spans="1:15" x14ac:dyDescent="0.2">
      <c r="A337">
        <v>74197</v>
      </c>
      <c r="B337">
        <v>215.60720000000001</v>
      </c>
      <c r="C337">
        <v>1</v>
      </c>
      <c r="D337" s="49">
        <v>1374495.9</v>
      </c>
      <c r="E337" s="49">
        <v>581400.41</v>
      </c>
      <c r="F337" s="49">
        <v>793095.49</v>
      </c>
      <c r="G337" s="49">
        <v>1102584.6599999999</v>
      </c>
      <c r="H337" s="49">
        <v>1218277.93</v>
      </c>
      <c r="I337" s="49">
        <v>4684.6068999999998</v>
      </c>
      <c r="J337" s="49">
        <v>1218277.93</v>
      </c>
      <c r="K337" t="s">
        <v>794</v>
      </c>
      <c r="L337" s="50">
        <v>1218278</v>
      </c>
      <c r="M337" s="50">
        <v>84623</v>
      </c>
      <c r="N337" s="50">
        <v>1133655</v>
      </c>
      <c r="O337" s="50">
        <v>94472</v>
      </c>
    </row>
    <row r="338" spans="1:15" x14ac:dyDescent="0.2">
      <c r="A338">
        <v>74201</v>
      </c>
      <c r="B338" s="49">
        <v>1455.0844</v>
      </c>
      <c r="C338">
        <v>1</v>
      </c>
      <c r="D338" s="49">
        <v>9276163.0500000007</v>
      </c>
      <c r="E338" s="49">
        <v>6413769.7800000003</v>
      </c>
      <c r="F338" s="49">
        <v>2862393.27</v>
      </c>
      <c r="G338" s="49">
        <v>1575067.49</v>
      </c>
      <c r="H338" s="49">
        <v>1659988</v>
      </c>
      <c r="I338" s="49">
        <v>1273.3177000000001</v>
      </c>
      <c r="J338" s="49">
        <v>2862393.27</v>
      </c>
      <c r="L338" s="50">
        <v>2862393</v>
      </c>
      <c r="M338" s="50">
        <v>590400</v>
      </c>
      <c r="N338" s="50">
        <v>2271993</v>
      </c>
      <c r="O338" s="50">
        <v>189333</v>
      </c>
    </row>
    <row r="339" spans="1:15" x14ac:dyDescent="0.2">
      <c r="A339">
        <v>74202</v>
      </c>
      <c r="B339">
        <v>160.85050000000001</v>
      </c>
      <c r="C339">
        <v>1</v>
      </c>
      <c r="D339" s="49">
        <v>1025421.94</v>
      </c>
      <c r="E339" s="49">
        <v>450429.31</v>
      </c>
      <c r="F339" s="49">
        <v>574992.63</v>
      </c>
      <c r="G339" s="49">
        <v>994272.24</v>
      </c>
      <c r="H339" s="49">
        <v>1113663.1599999999</v>
      </c>
      <c r="I339" s="49">
        <v>5285.4115000000002</v>
      </c>
      <c r="J339" s="49">
        <v>1113663.1599999999</v>
      </c>
      <c r="K339" t="s">
        <v>794</v>
      </c>
      <c r="L339" s="50">
        <v>1113663</v>
      </c>
      <c r="M339" s="50">
        <v>66938</v>
      </c>
      <c r="N339" s="50">
        <v>1046725</v>
      </c>
      <c r="O339" s="50">
        <v>87227</v>
      </c>
    </row>
    <row r="340" spans="1:15" x14ac:dyDescent="0.2">
      <c r="A340">
        <v>75084</v>
      </c>
      <c r="B340">
        <v>172.0419</v>
      </c>
      <c r="C340">
        <v>1</v>
      </c>
      <c r="D340" s="49">
        <v>1096767.1100000001</v>
      </c>
      <c r="E340" s="49">
        <v>391094.1</v>
      </c>
      <c r="F340" s="49">
        <v>705673.01</v>
      </c>
      <c r="G340" s="49">
        <v>786284.2</v>
      </c>
      <c r="H340" s="49">
        <v>874165.73</v>
      </c>
      <c r="I340" s="49">
        <v>3260.0753</v>
      </c>
      <c r="J340" s="49">
        <v>874165.73</v>
      </c>
      <c r="K340" t="s">
        <v>794</v>
      </c>
      <c r="L340" s="50">
        <v>874166</v>
      </c>
      <c r="M340" s="50">
        <v>62665</v>
      </c>
      <c r="N340" s="50">
        <v>811501</v>
      </c>
      <c r="O340" s="50">
        <v>67625</v>
      </c>
    </row>
    <row r="341" spans="1:15" x14ac:dyDescent="0.2">
      <c r="A341">
        <v>75085</v>
      </c>
      <c r="B341">
        <v>703.59339999999997</v>
      </c>
      <c r="C341">
        <v>1</v>
      </c>
      <c r="D341" s="49">
        <v>4485407.93</v>
      </c>
      <c r="E341" s="49">
        <v>1154526.8799999999</v>
      </c>
      <c r="F341" s="49">
        <v>3330881.05</v>
      </c>
      <c r="G341" s="49">
        <v>2189108.83</v>
      </c>
      <c r="H341" s="49">
        <v>2475236.2599999998</v>
      </c>
      <c r="I341" s="49">
        <v>3524.9005000000002</v>
      </c>
      <c r="J341" s="49">
        <v>3330881.05</v>
      </c>
      <c r="L341" s="50">
        <v>3330881</v>
      </c>
      <c r="M341" s="50">
        <v>281060</v>
      </c>
      <c r="N341" s="50">
        <v>3049822</v>
      </c>
      <c r="O341" s="50">
        <v>254152</v>
      </c>
    </row>
    <row r="342" spans="1:15" x14ac:dyDescent="0.2">
      <c r="A342">
        <v>75086</v>
      </c>
      <c r="B342">
        <v>227.60380000000001</v>
      </c>
      <c r="C342">
        <v>1</v>
      </c>
      <c r="D342" s="49">
        <v>1450974.23</v>
      </c>
      <c r="E342" s="49">
        <v>483689.25</v>
      </c>
      <c r="F342" s="49">
        <v>967284.98</v>
      </c>
      <c r="G342" s="49">
        <v>947859.42</v>
      </c>
      <c r="H342" s="49">
        <v>991459.21</v>
      </c>
      <c r="I342" s="49">
        <v>3485.3053</v>
      </c>
      <c r="J342" s="49">
        <v>991459.21</v>
      </c>
      <c r="K342" t="s">
        <v>794</v>
      </c>
      <c r="L342" s="50">
        <v>991459</v>
      </c>
      <c r="M342" s="50">
        <v>83590</v>
      </c>
      <c r="N342" s="50">
        <v>907869</v>
      </c>
      <c r="O342" s="50">
        <v>75656</v>
      </c>
    </row>
    <row r="343" spans="1:15" x14ac:dyDescent="0.2">
      <c r="A343">
        <v>75087</v>
      </c>
      <c r="B343">
        <v>704.1454</v>
      </c>
      <c r="C343">
        <v>1</v>
      </c>
      <c r="D343" s="49">
        <v>4488926.93</v>
      </c>
      <c r="E343" s="49">
        <v>1260824.3700000001</v>
      </c>
      <c r="F343" s="49">
        <v>3228102.56</v>
      </c>
      <c r="G343" s="49">
        <v>2461259.9700000002</v>
      </c>
      <c r="H343" s="49">
        <v>2584765.9</v>
      </c>
      <c r="I343" s="49">
        <v>3100.24</v>
      </c>
      <c r="J343" s="49">
        <v>3228102.56</v>
      </c>
      <c r="L343" s="50">
        <v>3228103</v>
      </c>
      <c r="M343" s="50">
        <v>266493</v>
      </c>
      <c r="N343" s="50">
        <v>2961610</v>
      </c>
      <c r="O343" s="50">
        <v>246801</v>
      </c>
    </row>
    <row r="344" spans="1:15" x14ac:dyDescent="0.2">
      <c r="A344">
        <v>76081</v>
      </c>
      <c r="B344">
        <v>149.55119999999999</v>
      </c>
      <c r="C344">
        <v>1.0309999999999999</v>
      </c>
      <c r="D344" s="49">
        <v>982943.96</v>
      </c>
      <c r="E344" s="49">
        <v>584205.23</v>
      </c>
      <c r="F344" s="49">
        <v>398738.73</v>
      </c>
      <c r="G344" s="49">
        <v>879640.21</v>
      </c>
      <c r="H344" s="49">
        <v>1052300.1399999999</v>
      </c>
      <c r="I344" s="49">
        <v>4951.8672999999999</v>
      </c>
      <c r="J344" s="49">
        <v>1084921.44</v>
      </c>
      <c r="K344" t="s">
        <v>794</v>
      </c>
      <c r="L344" s="50">
        <v>1084921</v>
      </c>
      <c r="M344" s="50">
        <v>58442</v>
      </c>
      <c r="N344" s="50">
        <v>1026479</v>
      </c>
      <c r="O344" s="50">
        <v>85540</v>
      </c>
    </row>
    <row r="345" spans="1:15" x14ac:dyDescent="0.2">
      <c r="A345">
        <v>76082</v>
      </c>
      <c r="B345">
        <v>634.18010000000004</v>
      </c>
      <c r="C345">
        <v>1.0309999999999999</v>
      </c>
      <c r="D345" s="49">
        <v>4168227.98</v>
      </c>
      <c r="E345" s="49">
        <v>2109540.34</v>
      </c>
      <c r="F345" s="49">
        <v>2058687.64</v>
      </c>
      <c r="G345" s="49">
        <v>1743009.93</v>
      </c>
      <c r="H345" s="49">
        <v>1805028.44</v>
      </c>
      <c r="I345" s="49">
        <v>2716.0652</v>
      </c>
      <c r="J345" s="49">
        <v>2058687.64</v>
      </c>
      <c r="L345" s="50">
        <v>2058688</v>
      </c>
      <c r="M345" s="50">
        <v>260433</v>
      </c>
      <c r="N345" s="50">
        <v>1798255</v>
      </c>
      <c r="O345" s="50">
        <v>149855</v>
      </c>
    </row>
    <row r="346" spans="1:15" x14ac:dyDescent="0.2">
      <c r="A346">
        <v>76083</v>
      </c>
      <c r="B346">
        <v>776.2441</v>
      </c>
      <c r="C346">
        <v>1.0309999999999999</v>
      </c>
      <c r="D346" s="49">
        <v>5101961.38</v>
      </c>
      <c r="E346" s="49">
        <v>2794503.08</v>
      </c>
      <c r="F346" s="49">
        <v>2307458.2999999998</v>
      </c>
      <c r="G346" s="49">
        <v>1359014.4</v>
      </c>
      <c r="H346" s="49">
        <v>1270962.54</v>
      </c>
      <c r="I346" s="49">
        <v>1698.5029</v>
      </c>
      <c r="J346" s="49">
        <v>2307458.2999999998</v>
      </c>
      <c r="L346" s="50">
        <v>2307458</v>
      </c>
      <c r="M346" s="50">
        <v>332649</v>
      </c>
      <c r="N346" s="50">
        <v>1974809</v>
      </c>
      <c r="O346" s="50">
        <v>164568</v>
      </c>
    </row>
    <row r="347" spans="1:15" x14ac:dyDescent="0.2">
      <c r="A347">
        <v>77100</v>
      </c>
      <c r="B347">
        <v>62.914499999999997</v>
      </c>
      <c r="C347">
        <v>1</v>
      </c>
      <c r="D347" s="49">
        <v>401079.94</v>
      </c>
      <c r="E347" s="49">
        <v>251365.21</v>
      </c>
      <c r="F347" s="49">
        <v>149714.73000000001</v>
      </c>
      <c r="G347" s="49">
        <v>341750.61</v>
      </c>
      <c r="H347" s="49">
        <v>331849.14</v>
      </c>
      <c r="I347" s="49">
        <v>2815.5592000000001</v>
      </c>
      <c r="J347" s="49">
        <v>341750.61</v>
      </c>
      <c r="K347" t="s">
        <v>794</v>
      </c>
      <c r="L347" s="50">
        <v>341751</v>
      </c>
      <c r="M347" s="50">
        <v>24045</v>
      </c>
      <c r="N347" s="50">
        <v>317706</v>
      </c>
      <c r="O347" s="50">
        <v>26476</v>
      </c>
    </row>
    <row r="348" spans="1:15" x14ac:dyDescent="0.2">
      <c r="A348">
        <v>77101</v>
      </c>
      <c r="B348">
        <v>380.86180000000002</v>
      </c>
      <c r="C348">
        <v>1</v>
      </c>
      <c r="D348" s="49">
        <v>2427993.98</v>
      </c>
      <c r="E348" s="49">
        <v>537432.01</v>
      </c>
      <c r="F348" s="49">
        <v>1890561.97</v>
      </c>
      <c r="G348" s="49">
        <v>1521141.28</v>
      </c>
      <c r="H348" s="49">
        <v>1709590.92</v>
      </c>
      <c r="I348" s="49">
        <v>4086.8193999999999</v>
      </c>
      <c r="J348" s="49">
        <v>1890561.97</v>
      </c>
      <c r="L348" s="50">
        <v>1890562</v>
      </c>
      <c r="M348" s="50">
        <v>148879</v>
      </c>
      <c r="N348" s="50">
        <v>1741683</v>
      </c>
      <c r="O348" s="50">
        <v>145141</v>
      </c>
    </row>
    <row r="349" spans="1:15" x14ac:dyDescent="0.2">
      <c r="A349">
        <v>77102</v>
      </c>
      <c r="B349">
        <v>711.96410000000003</v>
      </c>
      <c r="C349">
        <v>1</v>
      </c>
      <c r="D349" s="49">
        <v>4538771.1399999997</v>
      </c>
      <c r="E349" s="49">
        <v>1553067.23</v>
      </c>
      <c r="F349" s="49">
        <v>2985703.91</v>
      </c>
      <c r="G349" s="49">
        <v>1959908.57</v>
      </c>
      <c r="H349" s="49">
        <v>1852430.99</v>
      </c>
      <c r="I349" s="49">
        <v>2838.3553000000002</v>
      </c>
      <c r="J349" s="49">
        <v>2985703.91</v>
      </c>
      <c r="L349" s="50">
        <v>2985704</v>
      </c>
      <c r="M349" s="50">
        <v>273380</v>
      </c>
      <c r="N349" s="50">
        <v>2712324</v>
      </c>
      <c r="O349" s="50">
        <v>226027</v>
      </c>
    </row>
    <row r="350" spans="1:15" x14ac:dyDescent="0.2">
      <c r="A350">
        <v>77103</v>
      </c>
      <c r="B350">
        <v>310.90750000000003</v>
      </c>
      <c r="C350">
        <v>1</v>
      </c>
      <c r="D350" s="49">
        <v>1982035.31</v>
      </c>
      <c r="E350" s="49">
        <v>513974.98</v>
      </c>
      <c r="F350" s="49">
        <v>1468060.33</v>
      </c>
      <c r="G350" s="49">
        <v>1111858.69</v>
      </c>
      <c r="H350" s="49">
        <v>1088145.8700000001</v>
      </c>
      <c r="I350" s="49">
        <v>3776.7619</v>
      </c>
      <c r="J350" s="49">
        <v>1468060.33</v>
      </c>
      <c r="L350" s="50">
        <v>1468060</v>
      </c>
      <c r="M350" s="50">
        <v>119525</v>
      </c>
      <c r="N350" s="50">
        <v>1348535</v>
      </c>
      <c r="O350" s="50">
        <v>112378</v>
      </c>
    </row>
    <row r="351" spans="1:15" x14ac:dyDescent="0.2">
      <c r="A351">
        <v>77104</v>
      </c>
      <c r="B351">
        <v>133.9118</v>
      </c>
      <c r="C351">
        <v>1</v>
      </c>
      <c r="D351" s="49">
        <v>853687.73</v>
      </c>
      <c r="E351" s="49">
        <v>592281.07999999996</v>
      </c>
      <c r="F351" s="49">
        <v>261406.65</v>
      </c>
      <c r="G351" s="49">
        <v>537775.79</v>
      </c>
      <c r="H351" s="49">
        <v>568189.97</v>
      </c>
      <c r="I351" s="49">
        <v>2666.0866000000001</v>
      </c>
      <c r="J351" s="49">
        <v>568189.97</v>
      </c>
      <c r="K351" t="s">
        <v>794</v>
      </c>
      <c r="L351" s="50">
        <v>568190</v>
      </c>
      <c r="M351" s="50">
        <v>47529</v>
      </c>
      <c r="N351" s="50">
        <v>520661</v>
      </c>
      <c r="O351" s="50">
        <v>43388</v>
      </c>
    </row>
    <row r="352" spans="1:15" x14ac:dyDescent="0.2">
      <c r="A352">
        <v>78001</v>
      </c>
      <c r="B352">
        <v>254.8407</v>
      </c>
      <c r="C352">
        <v>1</v>
      </c>
      <c r="D352" s="49">
        <v>1624609.46</v>
      </c>
      <c r="E352" s="49">
        <v>828701.34</v>
      </c>
      <c r="F352" s="49">
        <v>795908.12</v>
      </c>
      <c r="G352" s="49">
        <v>1507388.24</v>
      </c>
      <c r="H352" s="49">
        <v>1624171.77</v>
      </c>
      <c r="I352" s="49">
        <v>4306.8890000000001</v>
      </c>
      <c r="J352" s="49">
        <v>1624171.77</v>
      </c>
      <c r="K352" t="s">
        <v>794</v>
      </c>
      <c r="L352" s="50">
        <v>1624172</v>
      </c>
      <c r="M352" s="50">
        <v>87653</v>
      </c>
      <c r="N352" s="50">
        <v>1536519</v>
      </c>
      <c r="O352" s="50">
        <v>128044</v>
      </c>
    </row>
    <row r="353" spans="1:15" x14ac:dyDescent="0.2">
      <c r="A353">
        <v>78002</v>
      </c>
      <c r="B353">
        <v>694.59939999999995</v>
      </c>
      <c r="C353">
        <v>1</v>
      </c>
      <c r="D353" s="49">
        <v>4428071.18</v>
      </c>
      <c r="E353" s="49">
        <v>1448116.26</v>
      </c>
      <c r="F353" s="49">
        <v>2979954.92</v>
      </c>
      <c r="G353" s="49">
        <v>4400605.6900000004</v>
      </c>
      <c r="H353" s="49">
        <v>4535471.32</v>
      </c>
      <c r="I353" s="49">
        <v>4684.2869000000001</v>
      </c>
      <c r="J353" s="49">
        <v>3253702.87</v>
      </c>
      <c r="K353" t="s">
        <v>794</v>
      </c>
      <c r="L353" s="50">
        <v>3253703</v>
      </c>
      <c r="M353" s="50">
        <v>248836</v>
      </c>
      <c r="N353" s="50">
        <v>3004867</v>
      </c>
      <c r="O353" s="50">
        <v>250405</v>
      </c>
    </row>
    <row r="354" spans="1:15" x14ac:dyDescent="0.2">
      <c r="A354">
        <v>78003</v>
      </c>
      <c r="B354">
        <v>162.8929</v>
      </c>
      <c r="C354">
        <v>1</v>
      </c>
      <c r="D354" s="49">
        <v>1038442.24</v>
      </c>
      <c r="E354" s="49">
        <v>429433.89</v>
      </c>
      <c r="F354" s="49">
        <v>609008.35</v>
      </c>
      <c r="G354" s="49">
        <v>965675.44</v>
      </c>
      <c r="H354" s="49">
        <v>917691.61</v>
      </c>
      <c r="I354" s="49">
        <v>5012.5508</v>
      </c>
      <c r="J354" s="49">
        <v>965675.44</v>
      </c>
      <c r="K354" t="s">
        <v>794</v>
      </c>
      <c r="L354" s="50">
        <v>965675</v>
      </c>
      <c r="M354" s="50">
        <v>65222</v>
      </c>
      <c r="N354" s="50">
        <v>900453</v>
      </c>
      <c r="O354" s="50">
        <v>75038</v>
      </c>
    </row>
    <row r="355" spans="1:15" x14ac:dyDescent="0.2">
      <c r="A355">
        <v>78004</v>
      </c>
      <c r="B355">
        <v>163.63059999999999</v>
      </c>
      <c r="C355">
        <v>1</v>
      </c>
      <c r="D355" s="49">
        <v>1043145.08</v>
      </c>
      <c r="E355" s="49">
        <v>405953.42</v>
      </c>
      <c r="F355" s="49">
        <v>637191.66</v>
      </c>
      <c r="G355" s="49">
        <v>1168298.1200000001</v>
      </c>
      <c r="H355" s="49">
        <v>1170920.8999999999</v>
      </c>
      <c r="I355" s="49">
        <v>3582.7064</v>
      </c>
      <c r="J355" s="49">
        <v>1170920.8999999999</v>
      </c>
      <c r="K355" t="s">
        <v>794</v>
      </c>
      <c r="L355" s="50">
        <v>1170921</v>
      </c>
      <c r="M355" s="50">
        <v>63351</v>
      </c>
      <c r="N355" s="50">
        <v>1107570</v>
      </c>
      <c r="O355" s="50">
        <v>92297</v>
      </c>
    </row>
    <row r="356" spans="1:15" x14ac:dyDescent="0.2">
      <c r="A356">
        <v>78005</v>
      </c>
      <c r="B356">
        <v>655.18380000000002</v>
      </c>
      <c r="C356">
        <v>1</v>
      </c>
      <c r="D356" s="49">
        <v>4176796.73</v>
      </c>
      <c r="E356" s="49">
        <v>1326141.8400000001</v>
      </c>
      <c r="F356" s="49">
        <v>2850654.89</v>
      </c>
      <c r="G356" s="49">
        <v>3065522.4</v>
      </c>
      <c r="H356" s="49">
        <v>3440157.15</v>
      </c>
      <c r="I356" s="49">
        <v>4122.0774000000001</v>
      </c>
      <c r="J356" s="49">
        <v>2850654.89</v>
      </c>
      <c r="L356" s="50">
        <v>2850655</v>
      </c>
      <c r="M356" s="50">
        <v>254234</v>
      </c>
      <c r="N356" s="50">
        <v>2596421</v>
      </c>
      <c r="O356" s="50">
        <v>216369</v>
      </c>
    </row>
    <row r="357" spans="1:15" x14ac:dyDescent="0.2">
      <c r="A357">
        <v>78009</v>
      </c>
      <c r="B357">
        <v>184.7784</v>
      </c>
      <c r="C357">
        <v>1</v>
      </c>
      <c r="D357" s="49">
        <v>1177962.3</v>
      </c>
      <c r="E357" s="49">
        <v>509720</v>
      </c>
      <c r="F357" s="49">
        <v>668242.30000000005</v>
      </c>
      <c r="G357" s="49">
        <v>1020156.54</v>
      </c>
      <c r="H357" s="49">
        <v>1116948.28</v>
      </c>
      <c r="I357" s="49">
        <v>4435.6787999999997</v>
      </c>
      <c r="J357" s="49">
        <v>1116948.28</v>
      </c>
      <c r="K357" t="s">
        <v>794</v>
      </c>
      <c r="L357" s="50">
        <v>1116948</v>
      </c>
      <c r="M357" s="50">
        <v>68807</v>
      </c>
      <c r="N357" s="50">
        <v>1048141</v>
      </c>
      <c r="O357" s="50">
        <v>87345</v>
      </c>
    </row>
    <row r="358" spans="1:15" x14ac:dyDescent="0.2">
      <c r="A358">
        <v>78012</v>
      </c>
      <c r="B358" s="49">
        <v>1064.4893999999999</v>
      </c>
      <c r="C358">
        <v>1</v>
      </c>
      <c r="D358" s="49">
        <v>6786119.9299999997</v>
      </c>
      <c r="E358" s="49">
        <v>2533728.0299999998</v>
      </c>
      <c r="F358" s="49">
        <v>4252391.9000000004</v>
      </c>
      <c r="G358" s="49">
        <v>6514330.6200000001</v>
      </c>
      <c r="H358" s="49">
        <v>6381357.2699999996</v>
      </c>
      <c r="I358" s="49">
        <v>3974.2437</v>
      </c>
      <c r="J358" s="49">
        <v>4252391.9000000004</v>
      </c>
      <c r="K358" t="s">
        <v>795</v>
      </c>
      <c r="L358" s="50">
        <v>4245592</v>
      </c>
      <c r="M358" s="50">
        <v>403533</v>
      </c>
      <c r="N358" s="50">
        <v>3842059</v>
      </c>
      <c r="O358" s="50">
        <v>320172</v>
      </c>
    </row>
    <row r="359" spans="1:15" x14ac:dyDescent="0.2">
      <c r="A359">
        <v>79077</v>
      </c>
      <c r="B359" s="49">
        <v>2191.3542000000002</v>
      </c>
      <c r="C359">
        <v>1.0149999999999999</v>
      </c>
      <c r="D359" s="49">
        <v>14179431.27</v>
      </c>
      <c r="E359" s="49">
        <v>8837334.7100000009</v>
      </c>
      <c r="F359" s="49">
        <v>5342096.5599999996</v>
      </c>
      <c r="G359" s="49">
        <v>3351365.03</v>
      </c>
      <c r="H359" s="49">
        <v>3388456.93</v>
      </c>
      <c r="I359" s="49">
        <v>1554.2728999999999</v>
      </c>
      <c r="J359" s="49">
        <v>5342096.5599999996</v>
      </c>
      <c r="L359" s="50">
        <v>5342097</v>
      </c>
      <c r="M359" s="50">
        <v>870933</v>
      </c>
      <c r="N359" s="50">
        <v>4471164</v>
      </c>
      <c r="O359" s="50">
        <v>372598</v>
      </c>
    </row>
    <row r="360" spans="1:15" x14ac:dyDescent="0.2">
      <c r="A360">
        <v>79078</v>
      </c>
      <c r="B360">
        <v>106.12949999999999</v>
      </c>
      <c r="C360">
        <v>1.0149999999999999</v>
      </c>
      <c r="D360" s="49">
        <v>686724.2</v>
      </c>
      <c r="E360" s="49">
        <v>543567.98</v>
      </c>
      <c r="F360" s="49">
        <v>143156.22</v>
      </c>
      <c r="G360" s="49">
        <v>199029.81</v>
      </c>
      <c r="H360" s="49">
        <v>232011</v>
      </c>
      <c r="I360" s="49">
        <v>1681.5825</v>
      </c>
      <c r="J360" s="49">
        <v>235491.16</v>
      </c>
      <c r="K360" t="s">
        <v>794</v>
      </c>
      <c r="L360" s="50">
        <v>235491</v>
      </c>
      <c r="M360" s="50">
        <v>41030</v>
      </c>
      <c r="N360" s="50">
        <v>194461</v>
      </c>
      <c r="O360" s="50">
        <v>16205</v>
      </c>
    </row>
    <row r="361" spans="1:15" x14ac:dyDescent="0.2">
      <c r="A361">
        <v>80116</v>
      </c>
      <c r="B361">
        <v>319.9871</v>
      </c>
      <c r="C361">
        <v>1.01</v>
      </c>
      <c r="D361" s="49">
        <v>2060316.94</v>
      </c>
      <c r="E361" s="49">
        <v>865599.83</v>
      </c>
      <c r="F361" s="49">
        <v>1194717.1100000001</v>
      </c>
      <c r="G361" s="49">
        <v>1321388.04</v>
      </c>
      <c r="H361" s="49">
        <v>1388246.34</v>
      </c>
      <c r="I361" s="49">
        <v>3302.5410000000002</v>
      </c>
      <c r="J361" s="49">
        <v>1402128.8</v>
      </c>
      <c r="K361" t="s">
        <v>794</v>
      </c>
      <c r="L361" s="50">
        <v>1402129</v>
      </c>
      <c r="M361" s="50">
        <v>121335</v>
      </c>
      <c r="N361" s="50">
        <v>1280794</v>
      </c>
      <c r="O361" s="50">
        <v>106733</v>
      </c>
    </row>
    <row r="362" spans="1:15" x14ac:dyDescent="0.2">
      <c r="A362">
        <v>80118</v>
      </c>
      <c r="B362">
        <v>366.84480000000002</v>
      </c>
      <c r="C362">
        <v>1.01</v>
      </c>
      <c r="D362" s="49">
        <v>2362021.96</v>
      </c>
      <c r="E362" s="49">
        <v>706464.43</v>
      </c>
      <c r="F362" s="49">
        <v>1655557.53</v>
      </c>
      <c r="G362" s="49">
        <v>1038267.69</v>
      </c>
      <c r="H362" s="49">
        <v>1188317.58</v>
      </c>
      <c r="I362" s="49">
        <v>2830.5493000000001</v>
      </c>
      <c r="J362" s="49">
        <v>1655557.53</v>
      </c>
      <c r="L362" s="50">
        <v>1655558</v>
      </c>
      <c r="M362" s="50">
        <v>122489</v>
      </c>
      <c r="N362" s="50">
        <v>1533069</v>
      </c>
      <c r="O362" s="50">
        <v>127756</v>
      </c>
    </row>
    <row r="363" spans="1:15" x14ac:dyDescent="0.2">
      <c r="A363">
        <v>80119</v>
      </c>
      <c r="B363">
        <v>538.08889999999997</v>
      </c>
      <c r="C363">
        <v>1.01</v>
      </c>
      <c r="D363" s="49">
        <v>3464619.9</v>
      </c>
      <c r="E363" s="49">
        <v>1302270.97</v>
      </c>
      <c r="F363" s="49">
        <v>2162348.9300000002</v>
      </c>
      <c r="G363" s="49">
        <v>1809073.42</v>
      </c>
      <c r="H363" s="49">
        <v>2011057.84</v>
      </c>
      <c r="I363" s="49">
        <v>3241.6756</v>
      </c>
      <c r="J363" s="49">
        <v>2162348.9300000002</v>
      </c>
      <c r="L363" s="50">
        <v>2162349</v>
      </c>
      <c r="M363" s="50">
        <v>211134</v>
      </c>
      <c r="N363" s="50">
        <v>1951215</v>
      </c>
      <c r="O363" s="50">
        <v>162601</v>
      </c>
    </row>
    <row r="364" spans="1:15" x14ac:dyDescent="0.2">
      <c r="A364">
        <v>80121</v>
      </c>
      <c r="B364">
        <v>408.98129999999998</v>
      </c>
      <c r="C364">
        <v>1.01</v>
      </c>
      <c r="D364" s="49">
        <v>2633328.35</v>
      </c>
      <c r="E364" s="49">
        <v>805338.95</v>
      </c>
      <c r="F364" s="49">
        <v>1827989.4</v>
      </c>
      <c r="G364" s="49">
        <v>1438007.95</v>
      </c>
      <c r="H364" s="49">
        <v>1685125.25</v>
      </c>
      <c r="I364" s="49">
        <v>3966.4762999999998</v>
      </c>
      <c r="J364" s="49">
        <v>1827989.4</v>
      </c>
      <c r="L364" s="50">
        <v>1827989</v>
      </c>
      <c r="M364" s="50">
        <v>162715</v>
      </c>
      <c r="N364" s="50">
        <v>1665274</v>
      </c>
      <c r="O364" s="50">
        <v>138773</v>
      </c>
    </row>
    <row r="365" spans="1:15" x14ac:dyDescent="0.2">
      <c r="A365">
        <v>80122</v>
      </c>
      <c r="B365">
        <v>211.52959999999999</v>
      </c>
      <c r="C365">
        <v>1.01</v>
      </c>
      <c r="D365" s="49">
        <v>1361986.21</v>
      </c>
      <c r="E365" s="49">
        <v>1711155.56</v>
      </c>
      <c r="F365">
        <v>0</v>
      </c>
      <c r="G365" s="49">
        <v>265520.63</v>
      </c>
      <c r="H365" s="49">
        <v>266161.5</v>
      </c>
      <c r="I365" s="49">
        <v>1124.2777000000001</v>
      </c>
      <c r="J365" s="49">
        <v>268823.12</v>
      </c>
      <c r="K365" t="s">
        <v>794</v>
      </c>
      <c r="L365" s="50">
        <v>268823</v>
      </c>
      <c r="M365" s="50">
        <v>76945</v>
      </c>
      <c r="N365" s="50">
        <v>191878</v>
      </c>
      <c r="O365" s="50">
        <v>15990</v>
      </c>
    </row>
    <row r="366" spans="1:15" x14ac:dyDescent="0.2">
      <c r="A366">
        <v>80125</v>
      </c>
      <c r="B366" s="49">
        <v>5299.8725999999997</v>
      </c>
      <c r="C366">
        <v>1.01</v>
      </c>
      <c r="D366" s="49">
        <v>34124554.700000003</v>
      </c>
      <c r="E366" s="49">
        <v>11316076.720000001</v>
      </c>
      <c r="F366" s="49">
        <v>22808477.98</v>
      </c>
      <c r="G366" s="49">
        <v>9403123.2699999996</v>
      </c>
      <c r="H366" s="49">
        <v>10762304.789999999</v>
      </c>
      <c r="I366" s="49">
        <v>2430.0708</v>
      </c>
      <c r="J366" s="49">
        <v>22808477.98</v>
      </c>
      <c r="L366" s="50">
        <v>22808478</v>
      </c>
      <c r="M366" s="50">
        <v>1973401</v>
      </c>
      <c r="N366" s="50">
        <v>20835077</v>
      </c>
      <c r="O366" s="50">
        <v>1736259</v>
      </c>
    </row>
    <row r="367" spans="1:15" x14ac:dyDescent="0.2">
      <c r="A367">
        <v>81094</v>
      </c>
      <c r="B367" s="49">
        <v>1924.5478000000001</v>
      </c>
      <c r="C367">
        <v>1.016</v>
      </c>
      <c r="D367" s="49">
        <v>12465296.1</v>
      </c>
      <c r="E367" s="49">
        <v>3305209.5</v>
      </c>
      <c r="F367" s="49">
        <v>9160086.5999999996</v>
      </c>
      <c r="G367" s="49">
        <v>6077013.5700000003</v>
      </c>
      <c r="H367" s="49">
        <v>6367421.0499999998</v>
      </c>
      <c r="I367" s="49">
        <v>3313.4991</v>
      </c>
      <c r="J367" s="49">
        <v>9160086.5999999996</v>
      </c>
      <c r="L367" s="50">
        <v>9160087</v>
      </c>
      <c r="M367" s="50">
        <v>746955</v>
      </c>
      <c r="N367" s="50">
        <v>8413132</v>
      </c>
      <c r="O367" s="50">
        <v>701095</v>
      </c>
    </row>
    <row r="368" spans="1:15" x14ac:dyDescent="0.2">
      <c r="A368">
        <v>81095</v>
      </c>
      <c r="B368">
        <v>433.24740000000003</v>
      </c>
      <c r="C368">
        <v>1.016</v>
      </c>
      <c r="D368" s="49">
        <v>2806143.41</v>
      </c>
      <c r="E368" s="49">
        <v>841173.7</v>
      </c>
      <c r="F368" s="49">
        <v>1964969.71</v>
      </c>
      <c r="G368" s="49">
        <v>1763592.53</v>
      </c>
      <c r="H368" s="49">
        <v>1783979.62</v>
      </c>
      <c r="I368" s="49">
        <v>3350.8987999999999</v>
      </c>
      <c r="J368" s="49">
        <v>1964969.71</v>
      </c>
      <c r="L368" s="50">
        <v>1964970</v>
      </c>
      <c r="M368" s="50">
        <v>163610</v>
      </c>
      <c r="N368" s="50">
        <v>1801360</v>
      </c>
      <c r="O368" s="50">
        <v>150114</v>
      </c>
    </row>
    <row r="369" spans="1:15" x14ac:dyDescent="0.2">
      <c r="A369">
        <v>81096</v>
      </c>
      <c r="B369" s="49">
        <v>3958.0927999999999</v>
      </c>
      <c r="C369">
        <v>1.016</v>
      </c>
      <c r="D369" s="49">
        <v>25636567.07</v>
      </c>
      <c r="E369" s="49">
        <v>10042863.34</v>
      </c>
      <c r="F369" s="49">
        <v>15593703.73</v>
      </c>
      <c r="G369" s="49">
        <v>12475401.42</v>
      </c>
      <c r="H369" s="49">
        <v>13244624.59</v>
      </c>
      <c r="I369" s="49">
        <v>3500.2415000000001</v>
      </c>
      <c r="J369" s="49">
        <v>15593703.73</v>
      </c>
      <c r="L369" s="50">
        <v>15593704</v>
      </c>
      <c r="M369" s="50">
        <v>1589514</v>
      </c>
      <c r="N369" s="50">
        <v>14004190</v>
      </c>
      <c r="O369" s="50">
        <v>1167018</v>
      </c>
    </row>
    <row r="370" spans="1:15" x14ac:dyDescent="0.2">
      <c r="A370">
        <v>81097</v>
      </c>
      <c r="B370">
        <v>245.04310000000001</v>
      </c>
      <c r="C370">
        <v>1.016</v>
      </c>
      <c r="D370" s="49">
        <v>1587144.16</v>
      </c>
      <c r="E370" s="49">
        <v>519713.68</v>
      </c>
      <c r="F370" s="49">
        <v>1067430.48</v>
      </c>
      <c r="G370" s="49">
        <v>869880.46</v>
      </c>
      <c r="H370" s="49">
        <v>863982.85</v>
      </c>
      <c r="I370" s="49">
        <v>3115.1641</v>
      </c>
      <c r="J370" s="49">
        <v>1067430.48</v>
      </c>
      <c r="L370" s="50">
        <v>1067430</v>
      </c>
      <c r="M370" s="50">
        <v>90327</v>
      </c>
      <c r="N370" s="50">
        <v>977103</v>
      </c>
      <c r="O370" s="50">
        <v>81425</v>
      </c>
    </row>
    <row r="371" spans="1:15" x14ac:dyDescent="0.2">
      <c r="A371">
        <v>82100</v>
      </c>
      <c r="B371" s="49">
        <v>1386.0377000000001</v>
      </c>
      <c r="C371">
        <v>1</v>
      </c>
      <c r="D371" s="49">
        <v>8835990.3399999999</v>
      </c>
      <c r="E371" s="49">
        <v>3764663.4</v>
      </c>
      <c r="F371" s="49">
        <v>5071326.9400000004</v>
      </c>
      <c r="G371" s="49">
        <v>4285653.0199999996</v>
      </c>
      <c r="H371" s="49">
        <v>4005460.12</v>
      </c>
      <c r="I371" s="49">
        <v>2755.3674999999998</v>
      </c>
      <c r="J371" s="49">
        <v>5071326.9400000004</v>
      </c>
      <c r="L371" s="50">
        <v>5071327</v>
      </c>
      <c r="M371" s="50">
        <v>550522</v>
      </c>
      <c r="N371" s="50">
        <v>4520805</v>
      </c>
      <c r="O371" s="50">
        <v>376734</v>
      </c>
    </row>
    <row r="372" spans="1:15" x14ac:dyDescent="0.2">
      <c r="A372">
        <v>82101</v>
      </c>
      <c r="B372">
        <v>398.12810000000002</v>
      </c>
      <c r="C372">
        <v>1</v>
      </c>
      <c r="D372" s="49">
        <v>2538066.64</v>
      </c>
      <c r="E372" s="49">
        <v>1622665.93</v>
      </c>
      <c r="F372" s="49">
        <v>915400.71</v>
      </c>
      <c r="G372" s="49">
        <v>1352719.5</v>
      </c>
      <c r="H372" s="49">
        <v>1454277.73</v>
      </c>
      <c r="I372" s="49">
        <v>2715.8272999999999</v>
      </c>
      <c r="J372" s="49">
        <v>1081247.1599999999</v>
      </c>
      <c r="K372" t="s">
        <v>794</v>
      </c>
      <c r="L372" s="50">
        <v>1081247</v>
      </c>
      <c r="M372" s="50">
        <v>165325</v>
      </c>
      <c r="N372" s="50">
        <v>915922</v>
      </c>
      <c r="O372" s="50">
        <v>76327</v>
      </c>
    </row>
    <row r="373" spans="1:15" x14ac:dyDescent="0.2">
      <c r="A373">
        <v>82105</v>
      </c>
      <c r="B373">
        <v>66.746300000000005</v>
      </c>
      <c r="C373">
        <v>1</v>
      </c>
      <c r="D373" s="49">
        <v>425507.66</v>
      </c>
      <c r="E373" s="49">
        <v>368827.89</v>
      </c>
      <c r="F373" s="49">
        <v>56679.77</v>
      </c>
      <c r="G373" s="49">
        <v>58262.26</v>
      </c>
      <c r="H373" s="49">
        <v>55996.160000000003</v>
      </c>
      <c r="I373">
        <v>987.30010000000004</v>
      </c>
      <c r="J373" s="49">
        <v>58262.26</v>
      </c>
      <c r="K373" t="s">
        <v>794</v>
      </c>
      <c r="L373" s="50">
        <v>58262</v>
      </c>
      <c r="M373" s="50">
        <v>24206</v>
      </c>
      <c r="N373" s="50">
        <v>34056</v>
      </c>
      <c r="O373" s="50">
        <v>2838</v>
      </c>
    </row>
    <row r="374" spans="1:15" x14ac:dyDescent="0.2">
      <c r="A374">
        <v>82108</v>
      </c>
      <c r="B374">
        <v>712.12130000000002</v>
      </c>
      <c r="C374">
        <v>1</v>
      </c>
      <c r="D374" s="49">
        <v>4539773.29</v>
      </c>
      <c r="E374" s="49">
        <v>2121034.58</v>
      </c>
      <c r="F374" s="49">
        <v>2418738.71</v>
      </c>
      <c r="G374" s="49">
        <v>2414879.98</v>
      </c>
      <c r="H374" s="49">
        <v>2325509.98</v>
      </c>
      <c r="I374" s="49">
        <v>2803.2019</v>
      </c>
      <c r="J374" s="49">
        <v>2418738.71</v>
      </c>
      <c r="L374" s="50">
        <v>2418739</v>
      </c>
      <c r="M374" s="50">
        <v>285185</v>
      </c>
      <c r="N374" s="50">
        <v>2133554</v>
      </c>
      <c r="O374" s="50">
        <v>177797</v>
      </c>
    </row>
    <row r="375" spans="1:15" x14ac:dyDescent="0.2">
      <c r="A375">
        <v>83001</v>
      </c>
      <c r="B375">
        <v>576.78710000000001</v>
      </c>
      <c r="C375">
        <v>1.08</v>
      </c>
      <c r="D375" s="49">
        <v>3971179.18</v>
      </c>
      <c r="E375" s="49">
        <v>1894337.8</v>
      </c>
      <c r="F375" s="49">
        <v>2076841.38</v>
      </c>
      <c r="G375" s="49">
        <v>2568981.2799999998</v>
      </c>
      <c r="H375" s="49">
        <v>2742678.79</v>
      </c>
      <c r="I375" s="49">
        <v>4273.8815000000004</v>
      </c>
      <c r="J375" s="49">
        <v>2465119.7200000002</v>
      </c>
      <c r="K375" t="s">
        <v>794</v>
      </c>
      <c r="L375" s="50">
        <v>2465120</v>
      </c>
      <c r="M375" s="50">
        <v>246082</v>
      </c>
      <c r="N375" s="50">
        <v>2219038</v>
      </c>
      <c r="O375" s="50">
        <v>184920</v>
      </c>
    </row>
    <row r="376" spans="1:15" x14ac:dyDescent="0.2">
      <c r="A376">
        <v>83002</v>
      </c>
      <c r="B376">
        <v>628.73320000000001</v>
      </c>
      <c r="C376">
        <v>1.08</v>
      </c>
      <c r="D376" s="49">
        <v>4328828.08</v>
      </c>
      <c r="E376" s="49">
        <v>2603817.2000000002</v>
      </c>
      <c r="F376" s="49">
        <v>1725010.88</v>
      </c>
      <c r="G376" s="49">
        <v>1617096.65</v>
      </c>
      <c r="H376" s="49">
        <v>1437732.55</v>
      </c>
      <c r="I376" s="49">
        <v>2426.8838999999998</v>
      </c>
      <c r="J376" s="49">
        <v>1725010.88</v>
      </c>
      <c r="L376" s="50">
        <v>1725011</v>
      </c>
      <c r="M376" s="50">
        <v>271482</v>
      </c>
      <c r="N376" s="50">
        <v>1453529</v>
      </c>
      <c r="O376" s="50">
        <v>121128</v>
      </c>
    </row>
    <row r="377" spans="1:15" x14ac:dyDescent="0.2">
      <c r="A377">
        <v>83003</v>
      </c>
      <c r="B377" s="49">
        <v>4059.4753000000001</v>
      </c>
      <c r="C377">
        <v>1.08</v>
      </c>
      <c r="D377" s="49">
        <v>27949487.440000001</v>
      </c>
      <c r="E377" s="49">
        <v>12000726.73</v>
      </c>
      <c r="F377" s="49">
        <v>15948760.710000001</v>
      </c>
      <c r="G377" s="49">
        <v>2587943.38</v>
      </c>
      <c r="H377" s="49">
        <v>2804726.14</v>
      </c>
      <c r="I377" s="49">
        <v>1169.8043</v>
      </c>
      <c r="J377" s="49">
        <v>15948760.710000001</v>
      </c>
      <c r="L377" s="50">
        <v>15948761</v>
      </c>
      <c r="M377" s="50">
        <v>1725792</v>
      </c>
      <c r="N377" s="50">
        <v>14222969</v>
      </c>
      <c r="O377" s="50">
        <v>1185249</v>
      </c>
    </row>
    <row r="378" spans="1:15" x14ac:dyDescent="0.2">
      <c r="A378">
        <v>83005</v>
      </c>
      <c r="B378" s="49">
        <v>11521.453299999999</v>
      </c>
      <c r="C378">
        <v>1.08</v>
      </c>
      <c r="D378" s="49">
        <v>79325205.969999999</v>
      </c>
      <c r="E378" s="49">
        <v>40599762.009999998</v>
      </c>
      <c r="F378" s="49">
        <v>38725443.960000001</v>
      </c>
      <c r="G378" s="49">
        <v>12414549.77</v>
      </c>
      <c r="H378" s="49">
        <v>12936662.08</v>
      </c>
      <c r="I378" s="49">
        <v>1508.2190000000001</v>
      </c>
      <c r="J378" s="49">
        <v>38725443.960000001</v>
      </c>
      <c r="L378" s="50">
        <v>38725444</v>
      </c>
      <c r="M378" s="50">
        <v>4831791</v>
      </c>
      <c r="N378" s="50">
        <v>33893653</v>
      </c>
      <c r="O378" s="50">
        <v>2824476</v>
      </c>
    </row>
    <row r="379" spans="1:15" x14ac:dyDescent="0.2">
      <c r="A379">
        <v>84001</v>
      </c>
      <c r="B379" s="49">
        <v>2908.2271000000001</v>
      </c>
      <c r="C379">
        <v>1.032</v>
      </c>
      <c r="D379" s="49">
        <v>19133226.09</v>
      </c>
      <c r="E379" s="49">
        <v>5159208.8099999996</v>
      </c>
      <c r="F379" s="49">
        <v>13974017.279999999</v>
      </c>
      <c r="G379" s="49">
        <v>8268222.7699999996</v>
      </c>
      <c r="H379" s="49">
        <v>9134595.1899999995</v>
      </c>
      <c r="I379" s="49">
        <v>3694.3123999999998</v>
      </c>
      <c r="J379" s="49">
        <v>13974017.279999999</v>
      </c>
      <c r="L379" s="50">
        <v>13974017</v>
      </c>
      <c r="M379" s="50">
        <v>1156817</v>
      </c>
      <c r="N379" s="50">
        <v>12817200</v>
      </c>
      <c r="O379" s="50">
        <v>1068101</v>
      </c>
    </row>
    <row r="380" spans="1:15" x14ac:dyDescent="0.2">
      <c r="A380">
        <v>84002</v>
      </c>
      <c r="B380">
        <v>374.04750000000001</v>
      </c>
      <c r="C380">
        <v>1.032</v>
      </c>
      <c r="D380" s="49">
        <v>2460858.5</v>
      </c>
      <c r="E380" s="49">
        <v>672629.65</v>
      </c>
      <c r="F380" s="49">
        <v>1788228.85</v>
      </c>
      <c r="G380" s="49">
        <v>1484009.92</v>
      </c>
      <c r="H380" s="49">
        <v>1540807.56</v>
      </c>
      <c r="I380" s="49">
        <v>4033.1725999999999</v>
      </c>
      <c r="J380" s="49">
        <v>1788228.85</v>
      </c>
      <c r="L380" s="50">
        <v>1788229</v>
      </c>
      <c r="M380" s="50">
        <v>140133</v>
      </c>
      <c r="N380" s="50">
        <v>1648096</v>
      </c>
      <c r="O380" s="50">
        <v>137342</v>
      </c>
    </row>
    <row r="381" spans="1:15" x14ac:dyDescent="0.2">
      <c r="A381">
        <v>84003</v>
      </c>
      <c r="B381">
        <v>271.68349999999998</v>
      </c>
      <c r="C381">
        <v>1.032</v>
      </c>
      <c r="D381" s="49">
        <v>1787405.75</v>
      </c>
      <c r="E381" s="49">
        <v>624641.27</v>
      </c>
      <c r="F381" s="49">
        <v>1162764.48</v>
      </c>
      <c r="G381" s="49">
        <v>953824.49</v>
      </c>
      <c r="H381" s="49">
        <v>1009917.62</v>
      </c>
      <c r="I381" s="49">
        <v>3350.3544999999999</v>
      </c>
      <c r="J381" s="49">
        <v>1162764.48</v>
      </c>
      <c r="L381" s="50">
        <v>1162764</v>
      </c>
      <c r="M381" s="50">
        <v>107283</v>
      </c>
      <c r="N381" s="50">
        <v>1055481</v>
      </c>
      <c r="O381" s="50">
        <v>87957</v>
      </c>
    </row>
    <row r="382" spans="1:15" x14ac:dyDescent="0.2">
      <c r="A382">
        <v>84004</v>
      </c>
      <c r="B382">
        <v>414.74259999999998</v>
      </c>
      <c r="C382">
        <v>1.032</v>
      </c>
      <c r="D382" s="49">
        <v>2728591.57</v>
      </c>
      <c r="E382" s="49">
        <v>770807.81</v>
      </c>
      <c r="F382" s="49">
        <v>1957783.76</v>
      </c>
      <c r="G382" s="49">
        <v>1381562.64</v>
      </c>
      <c r="H382" s="49">
        <v>1451163.43</v>
      </c>
      <c r="I382" s="49">
        <v>3485.0850999999998</v>
      </c>
      <c r="J382" s="49">
        <v>1957783.76</v>
      </c>
      <c r="L382" s="50">
        <v>1957784</v>
      </c>
      <c r="M382" s="50">
        <v>150496</v>
      </c>
      <c r="N382" s="50">
        <v>1807288</v>
      </c>
      <c r="O382" s="50">
        <v>150608</v>
      </c>
    </row>
    <row r="383" spans="1:15" x14ac:dyDescent="0.2">
      <c r="A383">
        <v>84005</v>
      </c>
      <c r="B383">
        <v>543.76</v>
      </c>
      <c r="C383">
        <v>1.032</v>
      </c>
      <c r="D383" s="49">
        <v>3577397.04</v>
      </c>
      <c r="E383" s="49">
        <v>1156808.57</v>
      </c>
      <c r="F383" s="49">
        <v>2420588.4700000002</v>
      </c>
      <c r="G383" s="49">
        <v>2016470.17</v>
      </c>
      <c r="H383" s="49">
        <v>2263549.4900000002</v>
      </c>
      <c r="I383" s="49">
        <v>2994.6408999999999</v>
      </c>
      <c r="J383" s="49">
        <v>2420588.4700000002</v>
      </c>
      <c r="L383" s="50">
        <v>2420588</v>
      </c>
      <c r="M383" s="50">
        <v>218252</v>
      </c>
      <c r="N383" s="50">
        <v>2202336</v>
      </c>
      <c r="O383" s="50">
        <v>183529</v>
      </c>
    </row>
    <row r="384" spans="1:15" x14ac:dyDescent="0.2">
      <c r="A384">
        <v>84006</v>
      </c>
      <c r="B384">
        <v>845.00070000000005</v>
      </c>
      <c r="C384">
        <v>1.032</v>
      </c>
      <c r="D384" s="49">
        <v>5559259.6100000003</v>
      </c>
      <c r="E384" s="49">
        <v>1513970.35</v>
      </c>
      <c r="F384" s="49">
        <v>4045289.26</v>
      </c>
      <c r="G384" s="49">
        <v>3021109.08</v>
      </c>
      <c r="H384" s="49">
        <v>3161223.61</v>
      </c>
      <c r="I384" s="49">
        <v>3373.3807999999999</v>
      </c>
      <c r="J384" s="49">
        <v>4045289.26</v>
      </c>
      <c r="L384" s="50">
        <v>4045289</v>
      </c>
      <c r="M384" s="50">
        <v>319854</v>
      </c>
      <c r="N384" s="50">
        <v>3725435</v>
      </c>
      <c r="O384" s="50">
        <v>310454</v>
      </c>
    </row>
    <row r="385" spans="1:15" x14ac:dyDescent="0.2">
      <c r="A385">
        <v>85043</v>
      </c>
      <c r="B385">
        <v>70.280600000000007</v>
      </c>
      <c r="C385">
        <v>1.05</v>
      </c>
      <c r="D385" s="49">
        <v>470440.77</v>
      </c>
      <c r="E385" s="49">
        <v>147979.94</v>
      </c>
      <c r="F385" s="49">
        <v>322460.83</v>
      </c>
      <c r="G385" s="49">
        <v>303939.84999999998</v>
      </c>
      <c r="H385" s="49">
        <v>307815.28000000003</v>
      </c>
      <c r="I385" s="49">
        <v>3917.915</v>
      </c>
      <c r="J385" s="49">
        <v>323206.03999999998</v>
      </c>
      <c r="K385" t="s">
        <v>794</v>
      </c>
      <c r="L385" s="50">
        <v>323206</v>
      </c>
      <c r="M385" s="50">
        <v>26163</v>
      </c>
      <c r="N385" s="50">
        <v>297043</v>
      </c>
      <c r="O385" s="50">
        <v>24754</v>
      </c>
    </row>
    <row r="386" spans="1:15" x14ac:dyDescent="0.2">
      <c r="A386">
        <v>85044</v>
      </c>
      <c r="B386">
        <v>528.98919999999998</v>
      </c>
      <c r="C386">
        <v>1.05</v>
      </c>
      <c r="D386" s="49">
        <v>3540921.46</v>
      </c>
      <c r="E386" s="49">
        <v>1048167.17</v>
      </c>
      <c r="F386" s="49">
        <v>2492754.29</v>
      </c>
      <c r="G386" s="49">
        <v>2238501.61</v>
      </c>
      <c r="H386" s="49">
        <v>2308134.2999999998</v>
      </c>
      <c r="I386" s="49">
        <v>3749.1756999999998</v>
      </c>
      <c r="J386" s="49">
        <v>2492754.29</v>
      </c>
      <c r="L386" s="50">
        <v>2492754</v>
      </c>
      <c r="M386" s="50">
        <v>200696</v>
      </c>
      <c r="N386" s="50">
        <v>2292058</v>
      </c>
      <c r="O386" s="50">
        <v>191005</v>
      </c>
    </row>
    <row r="387" spans="1:15" x14ac:dyDescent="0.2">
      <c r="A387">
        <v>85045</v>
      </c>
      <c r="B387">
        <v>682.70010000000002</v>
      </c>
      <c r="C387">
        <v>1.05</v>
      </c>
      <c r="D387" s="49">
        <v>4569823.79</v>
      </c>
      <c r="E387" s="49">
        <v>1004987.9</v>
      </c>
      <c r="F387" s="49">
        <v>3564835.89</v>
      </c>
      <c r="G387" s="49">
        <v>2422867.17</v>
      </c>
      <c r="H387" s="49">
        <v>2682849.98</v>
      </c>
      <c r="I387" s="49">
        <v>3611.5167999999999</v>
      </c>
      <c r="J387" s="49">
        <v>3564835.89</v>
      </c>
      <c r="L387" s="50">
        <v>3564836</v>
      </c>
      <c r="M387" s="50">
        <v>244526</v>
      </c>
      <c r="N387" s="50">
        <v>3320310</v>
      </c>
      <c r="O387" s="50">
        <v>276693</v>
      </c>
    </row>
    <row r="388" spans="1:15" x14ac:dyDescent="0.2">
      <c r="A388">
        <v>85046</v>
      </c>
      <c r="B388" s="49">
        <v>4610.1221999999998</v>
      </c>
      <c r="C388">
        <v>1.05</v>
      </c>
      <c r="D388" s="49">
        <v>30859005.48</v>
      </c>
      <c r="E388" s="49">
        <v>6901655.4400000004</v>
      </c>
      <c r="F388" s="49">
        <v>23957350.039999999</v>
      </c>
      <c r="G388" s="49">
        <v>11113103.07</v>
      </c>
      <c r="H388" s="49">
        <v>12591958.17</v>
      </c>
      <c r="I388" s="49">
        <v>3540.7613999999999</v>
      </c>
      <c r="J388" s="49">
        <v>23957350.039999999</v>
      </c>
      <c r="L388" s="50">
        <v>23957350</v>
      </c>
      <c r="M388" s="50">
        <v>1770254</v>
      </c>
      <c r="N388" s="50">
        <v>22187096</v>
      </c>
      <c r="O388" s="50">
        <v>1848926</v>
      </c>
    </row>
    <row r="389" spans="1:15" x14ac:dyDescent="0.2">
      <c r="A389">
        <v>85048</v>
      </c>
      <c r="B389">
        <v>867.1001</v>
      </c>
      <c r="C389">
        <v>1.05</v>
      </c>
      <c r="D389" s="49">
        <v>5804151.29</v>
      </c>
      <c r="E389" s="49">
        <v>1870817.23</v>
      </c>
      <c r="F389" s="49">
        <v>3933334.06</v>
      </c>
      <c r="G389" s="49">
        <v>3322127.81</v>
      </c>
      <c r="H389" s="49">
        <v>3325742.46</v>
      </c>
      <c r="I389" s="49">
        <v>3359.0708</v>
      </c>
      <c r="J389" s="49">
        <v>3933334.06</v>
      </c>
      <c r="L389" s="50">
        <v>3933334</v>
      </c>
      <c r="M389" s="50">
        <v>355593</v>
      </c>
      <c r="N389" s="50">
        <v>3577741</v>
      </c>
      <c r="O389" s="50">
        <v>298145</v>
      </c>
    </row>
    <row r="390" spans="1:15" x14ac:dyDescent="0.2">
      <c r="A390">
        <v>85049</v>
      </c>
      <c r="B390">
        <v>569.41430000000003</v>
      </c>
      <c r="C390">
        <v>1.05</v>
      </c>
      <c r="D390" s="49">
        <v>3811516.97</v>
      </c>
      <c r="E390" s="49">
        <v>874039.43</v>
      </c>
      <c r="F390" s="49">
        <v>2937477.54</v>
      </c>
      <c r="G390" s="49">
        <v>1559614.81</v>
      </c>
      <c r="H390" s="49">
        <v>1641279.01</v>
      </c>
      <c r="I390" s="49">
        <v>3179.6518000000001</v>
      </c>
      <c r="J390" s="49">
        <v>2937477.54</v>
      </c>
      <c r="L390" s="50">
        <v>2937478</v>
      </c>
      <c r="M390" s="50">
        <v>225463</v>
      </c>
      <c r="N390" s="50">
        <v>2712015</v>
      </c>
      <c r="O390" s="50">
        <v>226002</v>
      </c>
    </row>
    <row r="391" spans="1:15" x14ac:dyDescent="0.2">
      <c r="A391">
        <v>85050</v>
      </c>
      <c r="B391" s="49">
        <v>1562.7194999999999</v>
      </c>
      <c r="C391">
        <v>0</v>
      </c>
      <c r="D391">
        <v>0</v>
      </c>
      <c r="E391">
        <v>0</v>
      </c>
      <c r="F391">
        <v>0</v>
      </c>
      <c r="G391" s="49">
        <v>5613646.7800000003</v>
      </c>
      <c r="H391">
        <v>0</v>
      </c>
      <c r="I391" s="49">
        <v>3891.1174000000001</v>
      </c>
      <c r="J391">
        <v>0</v>
      </c>
      <c r="K391" t="s">
        <v>794</v>
      </c>
      <c r="L391" s="50">
        <v>8120960</v>
      </c>
      <c r="M391" s="50">
        <v>671554</v>
      </c>
      <c r="N391" s="50">
        <v>7449406</v>
      </c>
      <c r="O391" s="50">
        <v>620784</v>
      </c>
    </row>
    <row r="392" spans="1:15" x14ac:dyDescent="0.2">
      <c r="A392">
        <v>86100</v>
      </c>
      <c r="B392">
        <v>652.66980000000001</v>
      </c>
      <c r="C392">
        <v>1</v>
      </c>
      <c r="D392" s="49">
        <v>4160769.98</v>
      </c>
      <c r="E392" s="49">
        <v>2190744.19</v>
      </c>
      <c r="F392" s="49">
        <v>1970025.79</v>
      </c>
      <c r="G392" s="49">
        <v>2385539.11</v>
      </c>
      <c r="H392" s="49">
        <v>2468875.98</v>
      </c>
      <c r="I392" s="49">
        <v>3085.6468</v>
      </c>
      <c r="J392" s="49">
        <v>2013908.48</v>
      </c>
      <c r="K392" t="s">
        <v>794</v>
      </c>
      <c r="L392" s="50">
        <v>2013908</v>
      </c>
      <c r="M392" s="50">
        <v>271314</v>
      </c>
      <c r="N392" s="50">
        <v>1742594</v>
      </c>
      <c r="O392" s="50">
        <v>145216</v>
      </c>
    </row>
    <row r="393" spans="1:15" x14ac:dyDescent="0.2">
      <c r="A393">
        <v>87083</v>
      </c>
      <c r="B393">
        <v>774.88919999999996</v>
      </c>
      <c r="C393">
        <v>1.0229999999999999</v>
      </c>
      <c r="D393" s="49">
        <v>5053536.78</v>
      </c>
      <c r="E393" s="49">
        <v>2521965.4900000002</v>
      </c>
      <c r="F393" s="49">
        <v>2531571.29</v>
      </c>
      <c r="G393" s="49">
        <v>1885014.8</v>
      </c>
      <c r="H393" s="49">
        <v>1836786.24</v>
      </c>
      <c r="I393" s="49">
        <v>2192.3071</v>
      </c>
      <c r="J393" s="49">
        <v>2531571.29</v>
      </c>
      <c r="L393" s="50">
        <v>2531571</v>
      </c>
      <c r="M393" s="50">
        <v>320970</v>
      </c>
      <c r="N393" s="50">
        <v>2210601</v>
      </c>
      <c r="O393" s="50">
        <v>184217</v>
      </c>
    </row>
    <row r="394" spans="1:15" x14ac:dyDescent="0.2">
      <c r="A394">
        <v>88072</v>
      </c>
      <c r="B394">
        <v>357.52260000000001</v>
      </c>
      <c r="C394">
        <v>1.018</v>
      </c>
      <c r="D394" s="49">
        <v>2320232.29</v>
      </c>
      <c r="E394" s="49">
        <v>836044.08</v>
      </c>
      <c r="F394" s="49">
        <v>1484188.21</v>
      </c>
      <c r="G394" s="49">
        <v>1544856.19</v>
      </c>
      <c r="H394" s="49">
        <v>1478788.5</v>
      </c>
      <c r="I394" s="49">
        <v>3726.6185999999998</v>
      </c>
      <c r="J394" s="49">
        <v>1572663.6</v>
      </c>
      <c r="K394" t="s">
        <v>794</v>
      </c>
      <c r="L394" s="50">
        <v>1572664</v>
      </c>
      <c r="M394" s="50">
        <v>147921</v>
      </c>
      <c r="N394" s="50">
        <v>1424743</v>
      </c>
      <c r="O394" s="50">
        <v>118729</v>
      </c>
    </row>
    <row r="395" spans="1:15" x14ac:dyDescent="0.2">
      <c r="A395">
        <v>88073</v>
      </c>
      <c r="B395">
        <v>141.00380000000001</v>
      </c>
      <c r="C395">
        <v>1.018</v>
      </c>
      <c r="D395" s="49">
        <v>915079.41</v>
      </c>
      <c r="E395" s="49">
        <v>446665.91</v>
      </c>
      <c r="F395" s="49">
        <v>468413.5</v>
      </c>
      <c r="G395" s="49">
        <v>863488.03</v>
      </c>
      <c r="H395" s="49">
        <v>1019870.37</v>
      </c>
      <c r="I395" s="49">
        <v>4615.4156000000003</v>
      </c>
      <c r="J395" s="49">
        <v>1038228.04</v>
      </c>
      <c r="K395" t="s">
        <v>794</v>
      </c>
      <c r="L395" s="50">
        <v>1038228</v>
      </c>
      <c r="M395" s="50">
        <v>52062</v>
      </c>
      <c r="N395" s="50">
        <v>986166</v>
      </c>
      <c r="O395" s="50">
        <v>82181</v>
      </c>
    </row>
    <row r="396" spans="1:15" x14ac:dyDescent="0.2">
      <c r="A396">
        <v>88075</v>
      </c>
      <c r="B396">
        <v>212.85599999999999</v>
      </c>
      <c r="C396">
        <v>1.018</v>
      </c>
      <c r="D396" s="49">
        <v>1381382.23</v>
      </c>
      <c r="E396" s="49">
        <v>411131.03</v>
      </c>
      <c r="F396" s="49">
        <v>970251.2</v>
      </c>
      <c r="G396" s="49">
        <v>897028.35</v>
      </c>
      <c r="H396" s="49">
        <v>1120658.33</v>
      </c>
      <c r="I396" s="49">
        <v>4504.5045</v>
      </c>
      <c r="J396" s="49">
        <v>1140830.18</v>
      </c>
      <c r="K396" t="s">
        <v>794</v>
      </c>
      <c r="L396" s="50">
        <v>1140830</v>
      </c>
      <c r="M396" s="50">
        <v>81511</v>
      </c>
      <c r="N396" s="50">
        <v>1059319</v>
      </c>
      <c r="O396" s="50">
        <v>88277</v>
      </c>
    </row>
    <row r="397" spans="1:15" x14ac:dyDescent="0.2">
      <c r="A397">
        <v>88080</v>
      </c>
      <c r="B397">
        <v>588.68579999999997</v>
      </c>
      <c r="C397">
        <v>1.018</v>
      </c>
      <c r="D397" s="49">
        <v>3820423.67</v>
      </c>
      <c r="E397" s="49">
        <v>3709573.01</v>
      </c>
      <c r="F397" s="49">
        <v>110850.66</v>
      </c>
      <c r="G397" s="49">
        <v>661504.56999999995</v>
      </c>
      <c r="H397" s="49">
        <v>630167.16</v>
      </c>
      <c r="I397">
        <v>974.21929999999998</v>
      </c>
      <c r="J397" s="49">
        <v>573509.06999999995</v>
      </c>
      <c r="K397" t="s">
        <v>794</v>
      </c>
      <c r="L397" s="50">
        <v>573509</v>
      </c>
      <c r="M397" s="50">
        <v>235439</v>
      </c>
      <c r="N397" s="50">
        <v>338070</v>
      </c>
      <c r="O397" s="50">
        <v>28173</v>
      </c>
    </row>
    <row r="398" spans="1:15" x14ac:dyDescent="0.2">
      <c r="A398">
        <v>88081</v>
      </c>
      <c r="B398" s="49">
        <v>2234.7741000000001</v>
      </c>
      <c r="C398">
        <v>1.018</v>
      </c>
      <c r="D398" s="49">
        <v>14503125.220000001</v>
      </c>
      <c r="E398" s="49">
        <v>5770568.96</v>
      </c>
      <c r="F398" s="49">
        <v>8732556.2599999998</v>
      </c>
      <c r="G398" s="49">
        <v>6390878.4000000004</v>
      </c>
      <c r="H398" s="49">
        <v>7045850.4199999999</v>
      </c>
      <c r="I398" s="49">
        <v>2948.4306000000001</v>
      </c>
      <c r="J398" s="49">
        <v>8732556.2599999998</v>
      </c>
      <c r="L398" s="50">
        <v>8732556</v>
      </c>
      <c r="M398" s="50">
        <v>862973</v>
      </c>
      <c r="N398" s="50">
        <v>7869583</v>
      </c>
      <c r="O398" s="50">
        <v>655799</v>
      </c>
    </row>
    <row r="399" spans="1:15" x14ac:dyDescent="0.2">
      <c r="A399">
        <v>89080</v>
      </c>
      <c r="B399" s="49">
        <v>1089.5579</v>
      </c>
      <c r="C399">
        <v>1.08</v>
      </c>
      <c r="D399" s="49">
        <v>7501606.1399999997</v>
      </c>
      <c r="E399" s="49">
        <v>2805227.16</v>
      </c>
      <c r="F399" s="49">
        <v>4696378.9800000004</v>
      </c>
      <c r="G399" s="49">
        <v>4356209.4000000004</v>
      </c>
      <c r="H399" s="49">
        <v>4641322.71</v>
      </c>
      <c r="I399" s="49">
        <v>3748.2912999999999</v>
      </c>
      <c r="J399" s="49">
        <v>4696378.9800000004</v>
      </c>
      <c r="L399" s="50">
        <v>4696379</v>
      </c>
      <c r="M399" s="50">
        <v>462999</v>
      </c>
      <c r="N399" s="50">
        <v>4233380</v>
      </c>
      <c r="O399" s="50">
        <v>352783</v>
      </c>
    </row>
    <row r="400" spans="1:15" x14ac:dyDescent="0.2">
      <c r="A400">
        <v>89087</v>
      </c>
      <c r="B400">
        <v>265.94439999999997</v>
      </c>
      <c r="C400">
        <v>1.08</v>
      </c>
      <c r="D400" s="49">
        <v>1831027.19</v>
      </c>
      <c r="E400" s="49">
        <v>942454.26</v>
      </c>
      <c r="F400" s="49">
        <v>888572.93</v>
      </c>
      <c r="G400" s="49">
        <v>1678789.77</v>
      </c>
      <c r="H400" s="49">
        <v>1777608.87</v>
      </c>
      <c r="I400" s="49">
        <v>4510.1269000000002</v>
      </c>
      <c r="J400" s="49">
        <v>1919817.58</v>
      </c>
      <c r="K400" t="s">
        <v>794</v>
      </c>
      <c r="L400" s="50">
        <v>1919818</v>
      </c>
      <c r="M400" s="50">
        <v>109438</v>
      </c>
      <c r="N400" s="50">
        <v>1810380</v>
      </c>
      <c r="O400" s="50">
        <v>150865</v>
      </c>
    </row>
    <row r="401" spans="1:15" x14ac:dyDescent="0.2">
      <c r="A401">
        <v>89088</v>
      </c>
      <c r="B401">
        <v>213.99529999999999</v>
      </c>
      <c r="C401">
        <v>1.08</v>
      </c>
      <c r="D401" s="49">
        <v>1473357.64</v>
      </c>
      <c r="E401" s="49">
        <v>573785.5</v>
      </c>
      <c r="F401" s="49">
        <v>899572.14</v>
      </c>
      <c r="G401" s="49">
        <v>1130056.56</v>
      </c>
      <c r="H401" s="49">
        <v>1159873.47</v>
      </c>
      <c r="I401" s="49">
        <v>4617.5843000000004</v>
      </c>
      <c r="J401" s="49">
        <v>1252663.3500000001</v>
      </c>
      <c r="K401" t="s">
        <v>794</v>
      </c>
      <c r="L401" s="50">
        <v>1252663</v>
      </c>
      <c r="M401" s="50">
        <v>85131</v>
      </c>
      <c r="N401" s="50">
        <v>1167532</v>
      </c>
      <c r="O401" s="50">
        <v>97294</v>
      </c>
    </row>
    <row r="402" spans="1:15" x14ac:dyDescent="0.2">
      <c r="A402">
        <v>89089</v>
      </c>
      <c r="B402" s="49">
        <v>1456.4852000000001</v>
      </c>
      <c r="C402">
        <v>1.08</v>
      </c>
      <c r="D402" s="49">
        <v>10027900.6</v>
      </c>
      <c r="E402" s="49">
        <v>4236288.91</v>
      </c>
      <c r="F402" s="49">
        <v>5791611.6900000004</v>
      </c>
      <c r="G402" s="49">
        <v>4159054.46</v>
      </c>
      <c r="H402" s="49">
        <v>5032626.28</v>
      </c>
      <c r="I402" s="49">
        <v>3206.5394999999999</v>
      </c>
      <c r="J402" s="49">
        <v>5791611.6900000004</v>
      </c>
      <c r="L402" s="50">
        <v>5791612</v>
      </c>
      <c r="M402" s="50">
        <v>588306</v>
      </c>
      <c r="N402" s="50">
        <v>5203306</v>
      </c>
      <c r="O402" s="50">
        <v>433609</v>
      </c>
    </row>
    <row r="403" spans="1:15" x14ac:dyDescent="0.2">
      <c r="A403">
        <v>90075</v>
      </c>
      <c r="B403">
        <v>92.462800000000001</v>
      </c>
      <c r="C403">
        <v>1.004</v>
      </c>
      <c r="D403" s="49">
        <v>591808.15</v>
      </c>
      <c r="E403" s="49">
        <v>275128.17</v>
      </c>
      <c r="F403" s="49">
        <v>316679.98</v>
      </c>
      <c r="G403" s="49">
        <v>349409.8</v>
      </c>
      <c r="H403" s="49">
        <v>348065.61</v>
      </c>
      <c r="I403" s="49">
        <v>3229.049</v>
      </c>
      <c r="J403" s="49">
        <v>350807.44</v>
      </c>
      <c r="K403" t="s">
        <v>794</v>
      </c>
      <c r="L403" s="50">
        <v>350807</v>
      </c>
      <c r="M403" s="50">
        <v>36088</v>
      </c>
      <c r="N403" s="50">
        <v>314719</v>
      </c>
      <c r="O403" s="50">
        <v>26227</v>
      </c>
    </row>
    <row r="404" spans="1:15" x14ac:dyDescent="0.2">
      <c r="A404">
        <v>90076</v>
      </c>
      <c r="B404">
        <v>477.44159999999999</v>
      </c>
      <c r="C404">
        <v>1.004</v>
      </c>
      <c r="D404" s="49">
        <v>3055864.96</v>
      </c>
      <c r="E404" s="49">
        <v>1173987.45</v>
      </c>
      <c r="F404" s="49">
        <v>1881877.51</v>
      </c>
      <c r="G404" s="49">
        <v>1515399.27</v>
      </c>
      <c r="H404" s="49">
        <v>1574724.49</v>
      </c>
      <c r="I404" s="49">
        <v>2706.9964</v>
      </c>
      <c r="J404" s="49">
        <v>1881877.51</v>
      </c>
      <c r="L404" s="50">
        <v>1881878</v>
      </c>
      <c r="M404" s="50">
        <v>190916</v>
      </c>
      <c r="N404" s="50">
        <v>1690962</v>
      </c>
      <c r="O404" s="50">
        <v>140914</v>
      </c>
    </row>
    <row r="405" spans="1:15" x14ac:dyDescent="0.2">
      <c r="A405">
        <v>90077</v>
      </c>
      <c r="B405">
        <v>234.12280000000001</v>
      </c>
      <c r="C405">
        <v>1.004</v>
      </c>
      <c r="D405" s="49">
        <v>1498502.98</v>
      </c>
      <c r="E405" s="49">
        <v>1417277.54</v>
      </c>
      <c r="F405" s="49">
        <v>81225.440000000002</v>
      </c>
      <c r="G405" s="49">
        <v>444196.51</v>
      </c>
      <c r="H405" s="49">
        <v>418156.16</v>
      </c>
      <c r="I405" s="49">
        <v>1599.7991999999999</v>
      </c>
      <c r="J405" s="49">
        <v>445973.3</v>
      </c>
      <c r="K405" t="s">
        <v>794</v>
      </c>
      <c r="L405" s="50">
        <v>445973</v>
      </c>
      <c r="M405" s="50">
        <v>88112</v>
      </c>
      <c r="N405" s="50">
        <v>357861</v>
      </c>
      <c r="O405" s="50">
        <v>29821</v>
      </c>
    </row>
    <row r="406" spans="1:15" x14ac:dyDescent="0.2">
      <c r="A406">
        <v>90078</v>
      </c>
      <c r="B406">
        <v>252.00229999999999</v>
      </c>
      <c r="C406">
        <v>1.004</v>
      </c>
      <c r="D406" s="49">
        <v>1612940.72</v>
      </c>
      <c r="E406" s="49">
        <v>1013217.62</v>
      </c>
      <c r="F406" s="49">
        <v>599723.1</v>
      </c>
      <c r="G406" s="49">
        <v>603207.55000000005</v>
      </c>
      <c r="H406" s="49">
        <v>657074.92000000004</v>
      </c>
      <c r="I406" s="49">
        <v>2033.2375</v>
      </c>
      <c r="J406" s="49">
        <v>659703.22</v>
      </c>
      <c r="K406" t="s">
        <v>794</v>
      </c>
      <c r="L406" s="50">
        <v>659703</v>
      </c>
      <c r="M406" s="50">
        <v>90785</v>
      </c>
      <c r="N406" s="50">
        <v>568918</v>
      </c>
      <c r="O406" s="50">
        <v>47410</v>
      </c>
    </row>
    <row r="407" spans="1:15" x14ac:dyDescent="0.2">
      <c r="A407">
        <v>91091</v>
      </c>
      <c r="B407">
        <v>414.0711</v>
      </c>
      <c r="C407">
        <v>1</v>
      </c>
      <c r="D407" s="49">
        <v>2639703.2599999998</v>
      </c>
      <c r="E407" s="49">
        <v>464642.01</v>
      </c>
      <c r="F407" s="49">
        <v>2175061.25</v>
      </c>
      <c r="G407" s="49">
        <v>1721480.81</v>
      </c>
      <c r="H407" s="49">
        <v>1908076.53</v>
      </c>
      <c r="I407" s="49">
        <v>4015.4029999999998</v>
      </c>
      <c r="J407" s="49">
        <v>2175061.25</v>
      </c>
      <c r="L407" s="50">
        <v>2175061</v>
      </c>
      <c r="M407" s="50">
        <v>160035</v>
      </c>
      <c r="N407" s="50">
        <v>2015026</v>
      </c>
      <c r="O407" s="50">
        <v>167919</v>
      </c>
    </row>
    <row r="408" spans="1:15" x14ac:dyDescent="0.2">
      <c r="A408">
        <v>91092</v>
      </c>
      <c r="B408" s="49">
        <v>1623.2796000000001</v>
      </c>
      <c r="C408">
        <v>1</v>
      </c>
      <c r="D408" s="49">
        <v>10348407.449999999</v>
      </c>
      <c r="E408" s="49">
        <v>2493770.0699999998</v>
      </c>
      <c r="F408" s="49">
        <v>7854637.3799999999</v>
      </c>
      <c r="G408" s="49">
        <v>5013306.49</v>
      </c>
      <c r="H408" s="49">
        <v>4929944.17</v>
      </c>
      <c r="I408" s="49">
        <v>3001.1253999999999</v>
      </c>
      <c r="J408" s="49">
        <v>7854637.3799999999</v>
      </c>
      <c r="L408" s="50">
        <v>7854637</v>
      </c>
      <c r="M408" s="50">
        <v>620370</v>
      </c>
      <c r="N408" s="50">
        <v>7234267</v>
      </c>
      <c r="O408" s="50">
        <v>602856</v>
      </c>
    </row>
    <row r="409" spans="1:15" x14ac:dyDescent="0.2">
      <c r="A409">
        <v>91093</v>
      </c>
      <c r="B409">
        <v>161.87209999999999</v>
      </c>
      <c r="C409">
        <v>1</v>
      </c>
      <c r="D409" s="49">
        <v>1031934.64</v>
      </c>
      <c r="E409" s="49">
        <v>363577.56</v>
      </c>
      <c r="F409" s="49">
        <v>668357.07999999996</v>
      </c>
      <c r="G409" s="49">
        <v>680755.95</v>
      </c>
      <c r="H409" s="49">
        <v>640026.06999999995</v>
      </c>
      <c r="I409" s="49">
        <v>3212.0704999999998</v>
      </c>
      <c r="J409" s="49">
        <v>680755.95</v>
      </c>
      <c r="K409" t="s">
        <v>794</v>
      </c>
      <c r="L409" s="50">
        <v>680756</v>
      </c>
      <c r="M409" s="50">
        <v>57575</v>
      </c>
      <c r="N409" s="50">
        <v>623181</v>
      </c>
      <c r="O409" s="50">
        <v>51932</v>
      </c>
    </row>
    <row r="410" spans="1:15" x14ac:dyDescent="0.2">
      <c r="A410">
        <v>91095</v>
      </c>
      <c r="B410">
        <v>146.58430000000001</v>
      </c>
      <c r="C410">
        <v>1</v>
      </c>
      <c r="D410" s="49">
        <v>934474.91</v>
      </c>
      <c r="E410" s="49">
        <v>219426.6</v>
      </c>
      <c r="F410" s="49">
        <v>715048.31</v>
      </c>
      <c r="G410" s="49">
        <v>545408.43999999994</v>
      </c>
      <c r="H410" s="49">
        <v>623248.68000000005</v>
      </c>
      <c r="I410" s="49">
        <v>3146.7909</v>
      </c>
      <c r="J410" s="49">
        <v>715048.31</v>
      </c>
      <c r="L410" s="50">
        <v>715048</v>
      </c>
      <c r="M410" s="50">
        <v>54211</v>
      </c>
      <c r="N410" s="50">
        <v>660837</v>
      </c>
      <c r="O410" s="50">
        <v>55070</v>
      </c>
    </row>
    <row r="411" spans="1:15" x14ac:dyDescent="0.2">
      <c r="A411">
        <v>92087</v>
      </c>
      <c r="B411" s="49">
        <v>17358.663700000001</v>
      </c>
      <c r="C411">
        <v>1.093</v>
      </c>
      <c r="D411" s="49">
        <v>120952998.83</v>
      </c>
      <c r="E411" s="49">
        <v>63748207.659999996</v>
      </c>
      <c r="F411" s="49">
        <v>57204791.170000002</v>
      </c>
      <c r="G411" s="49">
        <v>35669422.969999999</v>
      </c>
      <c r="H411" s="49">
        <v>34939894.240000002</v>
      </c>
      <c r="I411" s="49">
        <v>2183.4600999999998</v>
      </c>
      <c r="J411" s="49">
        <v>57204791.170000002</v>
      </c>
      <c r="L411" s="50">
        <v>57204791</v>
      </c>
      <c r="M411" s="50">
        <v>7082759</v>
      </c>
      <c r="N411" s="50">
        <v>50122032</v>
      </c>
      <c r="O411" s="50">
        <v>4176844</v>
      </c>
    </row>
    <row r="412" spans="1:15" x14ac:dyDescent="0.2">
      <c r="A412">
        <v>92088</v>
      </c>
      <c r="B412" s="49">
        <v>15828.768099999999</v>
      </c>
      <c r="C412">
        <v>1.093</v>
      </c>
      <c r="D412" s="49">
        <v>110292877.52</v>
      </c>
      <c r="E412" s="49">
        <v>67880696.659999996</v>
      </c>
      <c r="F412" s="49">
        <v>42412180.859999999</v>
      </c>
      <c r="G412" s="49">
        <v>37419393.619999997</v>
      </c>
      <c r="H412" s="49">
        <v>33761829.57</v>
      </c>
      <c r="I412" s="49">
        <v>2121.5248000000001</v>
      </c>
      <c r="J412" s="49">
        <v>42412180.859999999</v>
      </c>
      <c r="L412" s="50">
        <v>42412181</v>
      </c>
      <c r="M412" s="50">
        <v>6730804</v>
      </c>
      <c r="N412" s="50">
        <v>35681378</v>
      </c>
      <c r="O412" s="50">
        <v>2973456</v>
      </c>
    </row>
    <row r="413" spans="1:15" x14ac:dyDescent="0.2">
      <c r="A413">
        <v>92089</v>
      </c>
      <c r="B413" s="49">
        <v>16715.196499999998</v>
      </c>
      <c r="C413">
        <v>1.093</v>
      </c>
      <c r="D413" s="49">
        <v>116469399.81</v>
      </c>
      <c r="E413" s="49">
        <v>35065666.009999998</v>
      </c>
      <c r="F413" s="49">
        <v>81403733.799999997</v>
      </c>
      <c r="G413" s="49">
        <v>9845496.5</v>
      </c>
      <c r="H413" s="49">
        <v>12963042.880000001</v>
      </c>
      <c r="I413" s="49">
        <v>1591.1849</v>
      </c>
      <c r="J413" s="49">
        <v>81403733.799999997</v>
      </c>
      <c r="L413" s="50">
        <v>81403734</v>
      </c>
      <c r="M413" s="50">
        <v>6986329</v>
      </c>
      <c r="N413" s="50">
        <v>74417405</v>
      </c>
      <c r="O413" s="50">
        <v>6201458</v>
      </c>
    </row>
    <row r="414" spans="1:15" x14ac:dyDescent="0.2">
      <c r="A414">
        <v>92090</v>
      </c>
      <c r="B414" s="49">
        <v>4875.3905999999997</v>
      </c>
      <c r="C414">
        <v>1.093</v>
      </c>
      <c r="D414" s="49">
        <v>33971112.280000001</v>
      </c>
      <c r="E414" s="49">
        <v>29009902.350000001</v>
      </c>
      <c r="F414" s="49">
        <v>4961209.93</v>
      </c>
      <c r="G414" s="49">
        <v>9286439.4800000004</v>
      </c>
      <c r="H414" s="49">
        <v>9331398.2200000007</v>
      </c>
      <c r="I414" s="49">
        <v>1835.3277</v>
      </c>
      <c r="J414" s="49">
        <v>8947939.4199999999</v>
      </c>
      <c r="K414" t="s">
        <v>794</v>
      </c>
      <c r="L414" s="50">
        <v>8947939</v>
      </c>
      <c r="M414" s="50">
        <v>1893394</v>
      </c>
      <c r="N414" s="50">
        <v>7054545</v>
      </c>
      <c r="O414" s="50">
        <v>587881</v>
      </c>
    </row>
    <row r="415" spans="1:15" x14ac:dyDescent="0.2">
      <c r="A415">
        <v>92091</v>
      </c>
      <c r="B415" s="49">
        <v>2085.4868999999999</v>
      </c>
      <c r="C415">
        <v>1.093</v>
      </c>
      <c r="D415" s="49">
        <v>14531412.029999999</v>
      </c>
      <c r="E415" s="49">
        <v>6961598.1500000004</v>
      </c>
      <c r="F415" s="49">
        <v>7569813.8799999999</v>
      </c>
      <c r="G415" s="49">
        <v>1677063.86</v>
      </c>
      <c r="H415" s="49">
        <v>1697888.41</v>
      </c>
      <c r="I415" s="49">
        <v>1496.2108000000001</v>
      </c>
      <c r="J415" s="49">
        <v>7569813.8799999999</v>
      </c>
      <c r="L415" s="50">
        <v>7569814</v>
      </c>
      <c r="M415" s="50">
        <v>843226</v>
      </c>
      <c r="N415" s="50">
        <v>6726588</v>
      </c>
      <c r="O415" s="50">
        <v>560550</v>
      </c>
    </row>
    <row r="416" spans="1:15" x14ac:dyDescent="0.2">
      <c r="A416">
        <v>93120</v>
      </c>
      <c r="B416">
        <v>309.94959999999998</v>
      </c>
      <c r="C416">
        <v>1</v>
      </c>
      <c r="D416" s="49">
        <v>1975928.7</v>
      </c>
      <c r="E416" s="49">
        <v>918796.57</v>
      </c>
      <c r="F416" s="49">
        <v>1057132.1299999999</v>
      </c>
      <c r="G416" s="49">
        <v>1214600.8999999999</v>
      </c>
      <c r="H416" s="49">
        <v>1275667.5</v>
      </c>
      <c r="I416" s="49">
        <v>3304.6455000000001</v>
      </c>
      <c r="J416" s="49">
        <v>1275667.5</v>
      </c>
      <c r="K416" t="s">
        <v>794</v>
      </c>
      <c r="L416" s="50">
        <v>1275668</v>
      </c>
      <c r="M416" s="50">
        <v>126134</v>
      </c>
      <c r="N416" s="50">
        <v>1149534</v>
      </c>
      <c r="O416" s="50">
        <v>95794</v>
      </c>
    </row>
    <row r="417" spans="1:15" x14ac:dyDescent="0.2">
      <c r="A417">
        <v>93121</v>
      </c>
      <c r="B417">
        <v>97.072599999999994</v>
      </c>
      <c r="C417">
        <v>1</v>
      </c>
      <c r="D417" s="49">
        <v>618837.82999999996</v>
      </c>
      <c r="E417" s="49">
        <v>241036.44</v>
      </c>
      <c r="F417" s="49">
        <v>377801.39</v>
      </c>
      <c r="G417" s="49">
        <v>235620.66</v>
      </c>
      <c r="H417" s="49">
        <v>240771.36</v>
      </c>
      <c r="I417" s="49">
        <v>2517.3728999999998</v>
      </c>
      <c r="J417" s="49">
        <v>377801.39</v>
      </c>
      <c r="L417" s="50">
        <v>377801</v>
      </c>
      <c r="M417" s="50">
        <v>37436</v>
      </c>
      <c r="N417" s="50">
        <v>340365</v>
      </c>
      <c r="O417" s="50">
        <v>28364</v>
      </c>
    </row>
    <row r="418" spans="1:15" x14ac:dyDescent="0.2">
      <c r="A418">
        <v>93123</v>
      </c>
      <c r="B418">
        <v>440.65440000000001</v>
      </c>
      <c r="C418">
        <v>1</v>
      </c>
      <c r="D418" s="49">
        <v>2809171.8</v>
      </c>
      <c r="E418" s="49">
        <v>1082722.28</v>
      </c>
      <c r="F418" s="49">
        <v>1726449.52</v>
      </c>
      <c r="G418" s="49">
        <v>1666580.41</v>
      </c>
      <c r="H418" s="49">
        <v>1623882.82</v>
      </c>
      <c r="I418" s="49">
        <v>3309.5266999999999</v>
      </c>
      <c r="J418" s="49">
        <v>1726449.52</v>
      </c>
      <c r="L418" s="50">
        <v>1726450</v>
      </c>
      <c r="M418" s="50">
        <v>166563</v>
      </c>
      <c r="N418" s="50">
        <v>1559887</v>
      </c>
      <c r="O418" s="50">
        <v>129991</v>
      </c>
    </row>
    <row r="419" spans="1:15" x14ac:dyDescent="0.2">
      <c r="A419">
        <v>93124</v>
      </c>
      <c r="B419">
        <v>505.0686</v>
      </c>
      <c r="C419">
        <v>1</v>
      </c>
      <c r="D419" s="49">
        <v>3219812.33</v>
      </c>
      <c r="E419" s="49">
        <v>1090734.5</v>
      </c>
      <c r="F419" s="49">
        <v>2129077.83</v>
      </c>
      <c r="G419" s="49">
        <v>1758037.95</v>
      </c>
      <c r="H419" s="49">
        <v>1806282</v>
      </c>
      <c r="I419" s="49">
        <v>3422.3231999999998</v>
      </c>
      <c r="J419" s="49">
        <v>2129077.83</v>
      </c>
      <c r="L419" s="50">
        <v>2129078</v>
      </c>
      <c r="M419" s="50">
        <v>185088</v>
      </c>
      <c r="N419" s="50">
        <v>1943990</v>
      </c>
      <c r="O419" s="50">
        <v>161999</v>
      </c>
    </row>
    <row r="420" spans="1:15" x14ac:dyDescent="0.2">
      <c r="A420">
        <v>94076</v>
      </c>
      <c r="B420">
        <v>532.03470000000004</v>
      </c>
      <c r="C420">
        <v>1</v>
      </c>
      <c r="D420" s="49">
        <v>3391721.21</v>
      </c>
      <c r="E420" s="49">
        <v>1053321.6499999999</v>
      </c>
      <c r="F420" s="49">
        <v>2338399.56</v>
      </c>
      <c r="G420" s="49">
        <v>2485263.79</v>
      </c>
      <c r="H420" s="49">
        <v>3041437.38</v>
      </c>
      <c r="I420" s="49">
        <v>4381.8710000000001</v>
      </c>
      <c r="J420" s="49">
        <v>2338399.56</v>
      </c>
      <c r="L420" s="50">
        <v>2338400</v>
      </c>
      <c r="M420" s="50">
        <v>193099</v>
      </c>
      <c r="N420" s="50">
        <v>2145301</v>
      </c>
      <c r="O420" s="50">
        <v>178776</v>
      </c>
    </row>
    <row r="421" spans="1:15" x14ac:dyDescent="0.2">
      <c r="A421">
        <v>94078</v>
      </c>
      <c r="B421" s="49">
        <v>3967.8588</v>
      </c>
      <c r="C421">
        <v>1</v>
      </c>
      <c r="D421" s="49">
        <v>25295099.850000001</v>
      </c>
      <c r="E421" s="49">
        <v>10212254.51</v>
      </c>
      <c r="F421" s="49">
        <v>15082845.34</v>
      </c>
      <c r="G421" s="49">
        <v>9557863.5199999996</v>
      </c>
      <c r="H421" s="49">
        <v>9863890.9700000007</v>
      </c>
      <c r="I421" s="49">
        <v>2608.1289000000002</v>
      </c>
      <c r="J421" s="49">
        <v>15082845.34</v>
      </c>
      <c r="L421" s="50">
        <v>15082845</v>
      </c>
      <c r="M421" s="50">
        <v>1611852</v>
      </c>
      <c r="N421" s="50">
        <v>13470993</v>
      </c>
      <c r="O421" s="50">
        <v>1122585</v>
      </c>
    </row>
    <row r="422" spans="1:15" x14ac:dyDescent="0.2">
      <c r="A422">
        <v>94083</v>
      </c>
      <c r="B422" s="49">
        <v>2829.7507999999998</v>
      </c>
      <c r="C422">
        <v>1</v>
      </c>
      <c r="D422" s="49">
        <v>18039661.350000001</v>
      </c>
      <c r="E422" s="49">
        <v>6123536.5599999996</v>
      </c>
      <c r="F422" s="49">
        <v>11916124.789999999</v>
      </c>
      <c r="G422" s="49">
        <v>10057553.460000001</v>
      </c>
      <c r="H422" s="49">
        <v>12175068.77</v>
      </c>
      <c r="I422" s="49">
        <v>3881.2390999999998</v>
      </c>
      <c r="J422" s="49">
        <v>11916124.789999999</v>
      </c>
      <c r="L422" s="50">
        <v>11916125</v>
      </c>
      <c r="M422" s="50">
        <v>1099936</v>
      </c>
      <c r="N422" s="50">
        <v>10816189</v>
      </c>
      <c r="O422" s="50">
        <v>901351</v>
      </c>
    </row>
    <row r="423" spans="1:15" x14ac:dyDescent="0.2">
      <c r="A423">
        <v>94086</v>
      </c>
      <c r="B423" s="49">
        <v>2201.8463999999999</v>
      </c>
      <c r="C423">
        <v>1</v>
      </c>
      <c r="D423" s="49">
        <v>14036770.800000001</v>
      </c>
      <c r="E423" s="49">
        <v>3528598.74</v>
      </c>
      <c r="F423" s="49">
        <v>10508172.060000001</v>
      </c>
      <c r="G423" s="49">
        <v>7842243.7800000003</v>
      </c>
      <c r="H423" s="49">
        <v>8601519.5299999993</v>
      </c>
      <c r="I423" s="49">
        <v>4375.4085999999998</v>
      </c>
      <c r="J423" s="49">
        <v>10508172.060000001</v>
      </c>
      <c r="L423" s="50">
        <v>10508172</v>
      </c>
      <c r="M423" s="50">
        <v>882591</v>
      </c>
      <c r="N423" s="50">
        <v>9625581</v>
      </c>
      <c r="O423" s="50">
        <v>802133</v>
      </c>
    </row>
    <row r="424" spans="1:15" x14ac:dyDescent="0.2">
      <c r="A424">
        <v>94087</v>
      </c>
      <c r="B424" s="49">
        <v>1068.0540000000001</v>
      </c>
      <c r="C424">
        <v>1.093</v>
      </c>
      <c r="D424" s="49">
        <v>7442066.7699999996</v>
      </c>
      <c r="E424" s="49">
        <v>1744441.56</v>
      </c>
      <c r="F424" s="49">
        <v>5697625.21</v>
      </c>
      <c r="G424" s="49">
        <v>3380311.96</v>
      </c>
      <c r="H424" s="49">
        <v>4107431.32</v>
      </c>
      <c r="I424" s="49">
        <v>4120.1956</v>
      </c>
      <c r="J424" s="49">
        <v>5697625.21</v>
      </c>
      <c r="L424" s="50">
        <v>5697625</v>
      </c>
      <c r="M424" s="50">
        <v>412136</v>
      </c>
      <c r="N424" s="50">
        <v>5285489</v>
      </c>
      <c r="O424" s="50">
        <v>440458</v>
      </c>
    </row>
    <row r="425" spans="1:15" x14ac:dyDescent="0.2">
      <c r="A425">
        <v>95059</v>
      </c>
      <c r="B425" s="49">
        <v>1824.7977000000001</v>
      </c>
      <c r="C425">
        <v>1.0389999999999999</v>
      </c>
      <c r="D425" s="49">
        <v>12086775.67</v>
      </c>
      <c r="E425" s="49">
        <v>9012250.7699999996</v>
      </c>
      <c r="F425" s="49">
        <v>3074524.9</v>
      </c>
      <c r="G425" s="49">
        <v>2220721.96</v>
      </c>
      <c r="H425" s="49">
        <v>2243168.13</v>
      </c>
      <c r="I425" s="49">
        <v>1163.2517</v>
      </c>
      <c r="J425" s="49">
        <v>3074524.9</v>
      </c>
      <c r="L425" s="50">
        <v>3074525</v>
      </c>
      <c r="M425" s="50">
        <v>729020</v>
      </c>
      <c r="N425" s="50">
        <v>2345505</v>
      </c>
      <c r="O425" s="50">
        <v>195459</v>
      </c>
    </row>
    <row r="426" spans="1:15" x14ac:dyDescent="0.2">
      <c r="A426">
        <v>96088</v>
      </c>
      <c r="B426" s="49">
        <v>16583.821599999999</v>
      </c>
      <c r="C426">
        <v>1.093</v>
      </c>
      <c r="D426" s="49">
        <v>115553995.93000001</v>
      </c>
      <c r="E426" s="49">
        <v>62741208.049999997</v>
      </c>
      <c r="F426" s="49">
        <v>52812787.880000003</v>
      </c>
      <c r="G426" s="49">
        <v>38138327</v>
      </c>
      <c r="H426" s="49">
        <v>43777950.549999997</v>
      </c>
      <c r="I426" s="49">
        <v>2571.1595000000002</v>
      </c>
      <c r="J426" s="49">
        <v>52812787.880000003</v>
      </c>
      <c r="L426" s="50">
        <v>52812788</v>
      </c>
      <c r="M426" s="50">
        <v>6471453</v>
      </c>
      <c r="N426" s="50">
        <v>46341335</v>
      </c>
      <c r="O426" s="50">
        <v>3861785</v>
      </c>
    </row>
    <row r="427" spans="1:15" x14ac:dyDescent="0.2">
      <c r="A427">
        <v>96089</v>
      </c>
      <c r="B427" s="49">
        <v>9361.3374000000003</v>
      </c>
      <c r="C427">
        <v>1.093</v>
      </c>
      <c r="D427" s="49">
        <v>65228628.840000004</v>
      </c>
      <c r="E427" s="49">
        <v>36077063.869999997</v>
      </c>
      <c r="F427" s="49">
        <v>29151564.969999999</v>
      </c>
      <c r="G427" s="49">
        <v>38933041.909999996</v>
      </c>
      <c r="H427" s="49">
        <v>41272184.170000002</v>
      </c>
      <c r="I427" s="49">
        <v>3654.1466999999998</v>
      </c>
      <c r="J427" s="49">
        <v>34207700.170000002</v>
      </c>
      <c r="K427" t="s">
        <v>794</v>
      </c>
      <c r="L427" s="50">
        <v>34207700</v>
      </c>
      <c r="M427" s="50">
        <v>3540769</v>
      </c>
      <c r="N427" s="50">
        <v>30666931</v>
      </c>
      <c r="O427" s="50">
        <v>2555581</v>
      </c>
    </row>
    <row r="428" spans="1:15" x14ac:dyDescent="0.2">
      <c r="A428">
        <v>96090</v>
      </c>
      <c r="B428" s="49">
        <v>6095.1805999999997</v>
      </c>
      <c r="C428">
        <v>1.093</v>
      </c>
      <c r="D428" s="49">
        <v>42470456.520000003</v>
      </c>
      <c r="E428" s="49">
        <v>48919048.670000002</v>
      </c>
      <c r="F428">
        <v>0</v>
      </c>
      <c r="G428" s="49">
        <v>4088081.18</v>
      </c>
      <c r="H428" s="49">
        <v>4141761.12</v>
      </c>
      <c r="I428">
        <v>829.20910000000003</v>
      </c>
      <c r="J428" s="49">
        <v>5054179.22</v>
      </c>
      <c r="K428" t="s">
        <v>794</v>
      </c>
      <c r="L428" s="50">
        <v>5054179</v>
      </c>
      <c r="M428" s="50">
        <v>2399409</v>
      </c>
      <c r="N428" s="50">
        <v>2654770</v>
      </c>
      <c r="O428" s="50">
        <v>221233</v>
      </c>
    </row>
    <row r="429" spans="1:15" x14ac:dyDescent="0.2">
      <c r="A429">
        <v>96091</v>
      </c>
      <c r="B429" s="49">
        <v>18743.516299999999</v>
      </c>
      <c r="C429">
        <v>1.093</v>
      </c>
      <c r="D429" s="49">
        <v>130602478.64</v>
      </c>
      <c r="E429" s="49">
        <v>95721794.480000004</v>
      </c>
      <c r="F429" s="49">
        <v>34880684.159999996</v>
      </c>
      <c r="G429" s="49">
        <v>14216299.119999999</v>
      </c>
      <c r="H429" s="49">
        <v>14564467.609999999</v>
      </c>
      <c r="I429">
        <v>848.80870000000004</v>
      </c>
      <c r="J429" s="49">
        <v>34880684.159999996</v>
      </c>
      <c r="L429" s="50">
        <v>34880684</v>
      </c>
      <c r="M429" s="50">
        <v>7944638</v>
      </c>
      <c r="N429" s="50">
        <v>26936046</v>
      </c>
      <c r="O429" s="50">
        <v>2244679</v>
      </c>
    </row>
    <row r="430" spans="1:15" x14ac:dyDescent="0.2">
      <c r="A430">
        <v>96092</v>
      </c>
      <c r="B430" s="49">
        <v>5492.4642999999996</v>
      </c>
      <c r="C430">
        <v>1.093</v>
      </c>
      <c r="D430" s="49">
        <v>38270804.68</v>
      </c>
      <c r="E430" s="49">
        <v>34364115.700000003</v>
      </c>
      <c r="F430" s="49">
        <v>3906688.98</v>
      </c>
      <c r="G430" s="49">
        <v>2037942.37</v>
      </c>
      <c r="H430" s="49">
        <v>2101053.8199999998</v>
      </c>
      <c r="I430">
        <v>571.0444</v>
      </c>
      <c r="J430" s="49">
        <v>3906688.98</v>
      </c>
      <c r="L430" s="50">
        <v>3906689</v>
      </c>
      <c r="M430" s="50">
        <v>2317840</v>
      </c>
      <c r="N430" s="50">
        <v>1588849</v>
      </c>
      <c r="O430" s="50">
        <v>132407</v>
      </c>
    </row>
    <row r="431" spans="1:15" x14ac:dyDescent="0.2">
      <c r="A431">
        <v>96093</v>
      </c>
      <c r="B431" s="49">
        <v>6786.7271000000001</v>
      </c>
      <c r="C431">
        <v>1.093</v>
      </c>
      <c r="D431" s="49">
        <v>47289066.090000004</v>
      </c>
      <c r="E431" s="49">
        <v>37925756.380000003</v>
      </c>
      <c r="F431" s="49">
        <v>9363309.7100000009</v>
      </c>
      <c r="G431" s="49">
        <v>2666984.59</v>
      </c>
      <c r="H431" s="49">
        <v>2745358.57</v>
      </c>
      <c r="I431">
        <v>639.51239999999996</v>
      </c>
      <c r="J431" s="49">
        <v>9363309.7100000009</v>
      </c>
      <c r="L431" s="50">
        <v>9363310</v>
      </c>
      <c r="M431" s="50">
        <v>2840840</v>
      </c>
      <c r="N431" s="50">
        <v>6522470</v>
      </c>
      <c r="O431" s="50">
        <v>543543</v>
      </c>
    </row>
    <row r="432" spans="1:15" x14ac:dyDescent="0.2">
      <c r="A432">
        <v>96094</v>
      </c>
      <c r="B432" s="49">
        <v>9628.7044999999998</v>
      </c>
      <c r="C432">
        <v>1.093</v>
      </c>
      <c r="D432" s="49">
        <v>67091609.369999997</v>
      </c>
      <c r="E432" s="49">
        <v>51563078.829999998</v>
      </c>
      <c r="F432" s="49">
        <v>15528530.539999999</v>
      </c>
      <c r="G432" s="49">
        <v>9008228.3800000008</v>
      </c>
      <c r="H432" s="49">
        <v>8900052.0299999993</v>
      </c>
      <c r="I432" s="49">
        <v>1031.1125</v>
      </c>
      <c r="J432" s="49">
        <v>15528530.539999999</v>
      </c>
      <c r="L432" s="50">
        <v>15528531</v>
      </c>
      <c r="M432" s="50">
        <v>3907556</v>
      </c>
      <c r="N432" s="50">
        <v>11620975</v>
      </c>
      <c r="O432" s="50">
        <v>968418</v>
      </c>
    </row>
    <row r="433" spans="1:15" x14ac:dyDescent="0.2">
      <c r="A433">
        <v>96095</v>
      </c>
      <c r="B433" s="49">
        <v>15521.365</v>
      </c>
      <c r="C433">
        <v>1.093</v>
      </c>
      <c r="D433" s="49">
        <v>108150931.15000001</v>
      </c>
      <c r="E433" s="49">
        <v>130678468.67</v>
      </c>
      <c r="F433">
        <v>0</v>
      </c>
      <c r="G433" s="49">
        <v>8081606.0999999996</v>
      </c>
      <c r="H433" s="49">
        <v>7998972.96</v>
      </c>
      <c r="I433">
        <v>561.80499999999995</v>
      </c>
      <c r="J433" s="49">
        <v>8719980.4600000009</v>
      </c>
      <c r="K433" t="s">
        <v>794</v>
      </c>
      <c r="L433" s="50">
        <v>8719980</v>
      </c>
      <c r="M433" s="50">
        <v>6599720</v>
      </c>
      <c r="N433" s="50">
        <v>2120260</v>
      </c>
      <c r="O433" s="50">
        <v>176695</v>
      </c>
    </row>
    <row r="434" spans="1:15" x14ac:dyDescent="0.2">
      <c r="A434">
        <v>96098</v>
      </c>
      <c r="B434" s="49">
        <v>2502.0295000000001</v>
      </c>
      <c r="C434">
        <v>1.093</v>
      </c>
      <c r="D434" s="49">
        <v>17433828.800000001</v>
      </c>
      <c r="E434" s="49">
        <v>12488429.859999999</v>
      </c>
      <c r="F434" s="49">
        <v>4945398.9400000004</v>
      </c>
      <c r="G434" s="49">
        <v>1591834.56</v>
      </c>
      <c r="H434" s="49">
        <v>1658225.31</v>
      </c>
      <c r="I434">
        <v>830.69740000000002</v>
      </c>
      <c r="J434" s="49">
        <v>4945398.9400000004</v>
      </c>
      <c r="L434" s="50">
        <v>4945399</v>
      </c>
      <c r="M434" s="50">
        <v>1010111</v>
      </c>
      <c r="N434" s="50">
        <v>3935288</v>
      </c>
      <c r="O434" s="50">
        <v>327942</v>
      </c>
    </row>
    <row r="435" spans="1:15" x14ac:dyDescent="0.2">
      <c r="A435">
        <v>96099</v>
      </c>
      <c r="B435" s="49">
        <v>1833.6003000000001</v>
      </c>
      <c r="C435">
        <v>1.093</v>
      </c>
      <c r="D435" s="49">
        <v>12776297.689999999</v>
      </c>
      <c r="E435" s="49">
        <v>5073016.0599999996</v>
      </c>
      <c r="F435" s="49">
        <v>7703281.6299999999</v>
      </c>
      <c r="G435" s="49">
        <v>2195753.4</v>
      </c>
      <c r="H435" s="49">
        <v>2373150.2000000002</v>
      </c>
      <c r="I435" s="49">
        <v>1599.4176</v>
      </c>
      <c r="J435" s="49">
        <v>7703281.6299999999</v>
      </c>
      <c r="L435" s="50">
        <v>7703282</v>
      </c>
      <c r="M435" s="50">
        <v>665581</v>
      </c>
      <c r="N435" s="50">
        <v>7037701</v>
      </c>
      <c r="O435" s="50">
        <v>586476</v>
      </c>
    </row>
    <row r="436" spans="1:15" x14ac:dyDescent="0.2">
      <c r="A436">
        <v>96101</v>
      </c>
      <c r="B436">
        <v>664.85630000000003</v>
      </c>
      <c r="C436">
        <v>1.093</v>
      </c>
      <c r="D436" s="49">
        <v>4632635.59</v>
      </c>
      <c r="E436" s="49">
        <v>8851202.1699999999</v>
      </c>
      <c r="F436">
        <v>0</v>
      </c>
      <c r="G436" s="49">
        <v>294124.53000000003</v>
      </c>
      <c r="H436" s="49">
        <v>309194.01</v>
      </c>
      <c r="I436">
        <v>536.61580000000004</v>
      </c>
      <c r="J436" s="49">
        <v>356772.4</v>
      </c>
      <c r="K436" t="s">
        <v>794</v>
      </c>
      <c r="L436" s="50">
        <v>356772</v>
      </c>
      <c r="M436" s="50">
        <v>276897</v>
      </c>
      <c r="N436" s="50">
        <v>79875</v>
      </c>
      <c r="O436" s="50">
        <v>6656</v>
      </c>
    </row>
    <row r="437" spans="1:15" x14ac:dyDescent="0.2">
      <c r="A437">
        <v>96102</v>
      </c>
      <c r="B437" s="49">
        <v>2276.9364</v>
      </c>
      <c r="C437">
        <v>1.093</v>
      </c>
      <c r="D437" s="49">
        <v>15865408.220000001</v>
      </c>
      <c r="E437" s="49">
        <v>29889790.690000001</v>
      </c>
      <c r="F437">
        <v>0</v>
      </c>
      <c r="G437" s="49">
        <v>894296.91</v>
      </c>
      <c r="H437" s="49">
        <v>913489.69</v>
      </c>
      <c r="I437">
        <v>514.89700000000005</v>
      </c>
      <c r="J437" s="49">
        <v>1172387.72</v>
      </c>
      <c r="K437" t="s">
        <v>794</v>
      </c>
      <c r="L437" s="50">
        <v>1172388</v>
      </c>
      <c r="M437" s="50">
        <v>963930</v>
      </c>
      <c r="N437" s="50">
        <v>208458</v>
      </c>
      <c r="O437" s="50">
        <v>17373</v>
      </c>
    </row>
    <row r="438" spans="1:15" x14ac:dyDescent="0.2">
      <c r="A438">
        <v>96103</v>
      </c>
      <c r="B438" s="49">
        <v>1375.1222</v>
      </c>
      <c r="C438">
        <v>1.093</v>
      </c>
      <c r="D438" s="49">
        <v>9581679.5999999996</v>
      </c>
      <c r="E438" s="49">
        <v>2644648.02</v>
      </c>
      <c r="F438" s="49">
        <v>6937031.5800000001</v>
      </c>
      <c r="G438" s="49">
        <v>7359959.96</v>
      </c>
      <c r="H438" s="49">
        <v>7725640.3799999999</v>
      </c>
      <c r="I438" s="49">
        <v>5237.6940000000004</v>
      </c>
      <c r="J438" s="49">
        <v>7202469.2999999998</v>
      </c>
      <c r="K438" t="s">
        <v>794</v>
      </c>
      <c r="L438" s="50">
        <v>7202469</v>
      </c>
      <c r="M438" s="50">
        <v>521464</v>
      </c>
      <c r="N438" s="50">
        <v>6681005</v>
      </c>
      <c r="O438" s="50">
        <v>556751</v>
      </c>
    </row>
    <row r="439" spans="1:15" x14ac:dyDescent="0.2">
      <c r="A439">
        <v>96104</v>
      </c>
      <c r="B439" s="49">
        <v>2637.8613</v>
      </c>
      <c r="C439">
        <v>1.093</v>
      </c>
      <c r="D439" s="49">
        <v>18380287.809999999</v>
      </c>
      <c r="E439" s="49">
        <v>4826057.76</v>
      </c>
      <c r="F439" s="49">
        <v>13554230.050000001</v>
      </c>
      <c r="G439" s="49">
        <v>17053165.16</v>
      </c>
      <c r="H439" s="49">
        <v>18110260.809999999</v>
      </c>
      <c r="I439" s="49">
        <v>5606.5546999999997</v>
      </c>
      <c r="J439" s="49">
        <v>14789313.67</v>
      </c>
      <c r="K439" t="s">
        <v>794</v>
      </c>
      <c r="L439" s="50">
        <v>14789314</v>
      </c>
      <c r="M439" s="50">
        <v>991303</v>
      </c>
      <c r="N439" s="50">
        <v>13798011</v>
      </c>
      <c r="O439" s="50">
        <v>1149835</v>
      </c>
    </row>
    <row r="440" spans="1:15" x14ac:dyDescent="0.2">
      <c r="A440">
        <v>96106</v>
      </c>
      <c r="B440" s="49">
        <v>4018.0734000000002</v>
      </c>
      <c r="C440">
        <v>1.093</v>
      </c>
      <c r="D440" s="49">
        <v>27997433.190000001</v>
      </c>
      <c r="E440" s="49">
        <v>41797422.079999998</v>
      </c>
      <c r="F440">
        <v>0</v>
      </c>
      <c r="G440" s="49">
        <v>1304706.75</v>
      </c>
      <c r="H440" s="49">
        <v>1679673.1</v>
      </c>
      <c r="I440">
        <v>577.44119999999998</v>
      </c>
      <c r="J440" s="49">
        <v>2320201.13</v>
      </c>
      <c r="K440" t="s">
        <v>794</v>
      </c>
      <c r="L440" s="50">
        <v>2320201</v>
      </c>
      <c r="M440" s="50">
        <v>1690111</v>
      </c>
      <c r="N440" s="50">
        <v>630090</v>
      </c>
      <c r="O440" s="50">
        <v>52509</v>
      </c>
    </row>
    <row r="441" spans="1:15" x14ac:dyDescent="0.2">
      <c r="A441">
        <v>96107</v>
      </c>
      <c r="B441" s="49">
        <v>1361.7353000000001</v>
      </c>
      <c r="C441">
        <v>1.093</v>
      </c>
      <c r="D441" s="49">
        <v>9488401.3499999996</v>
      </c>
      <c r="E441" s="49">
        <v>7291809.9500000002</v>
      </c>
      <c r="F441" s="49">
        <v>2196591.4</v>
      </c>
      <c r="G441" s="49">
        <v>1073290.48</v>
      </c>
      <c r="H441" s="49">
        <v>1069484.42</v>
      </c>
      <c r="I441" s="49">
        <v>1218.5753</v>
      </c>
      <c r="J441" s="49">
        <v>2196591.4</v>
      </c>
      <c r="L441" s="50">
        <v>2196591</v>
      </c>
      <c r="M441" s="50">
        <v>576429</v>
      </c>
      <c r="N441" s="50">
        <v>1620162</v>
      </c>
      <c r="O441" s="50">
        <v>135014</v>
      </c>
    </row>
    <row r="442" spans="1:15" x14ac:dyDescent="0.2">
      <c r="A442">
        <v>96109</v>
      </c>
      <c r="B442" s="49">
        <v>3551.9654999999998</v>
      </c>
      <c r="C442">
        <v>1.093</v>
      </c>
      <c r="D442" s="49">
        <v>24749651.609999999</v>
      </c>
      <c r="E442" s="49">
        <v>10639416.529999999</v>
      </c>
      <c r="F442" s="49">
        <v>14110235.08</v>
      </c>
      <c r="G442" s="49">
        <v>32218873.57</v>
      </c>
      <c r="H442" s="49">
        <v>32263673.329999998</v>
      </c>
      <c r="I442" s="49">
        <v>5913.9321</v>
      </c>
      <c r="J442" s="49">
        <v>21006082.789999999</v>
      </c>
      <c r="K442" t="s">
        <v>794</v>
      </c>
      <c r="L442" s="50">
        <v>21006083</v>
      </c>
      <c r="M442" s="50">
        <v>1243610</v>
      </c>
      <c r="N442" s="50">
        <v>19762473</v>
      </c>
      <c r="O442" s="50">
        <v>1652513</v>
      </c>
    </row>
    <row r="443" spans="1:15" x14ac:dyDescent="0.2">
      <c r="A443">
        <v>96110</v>
      </c>
      <c r="B443" s="49">
        <v>6934.3441999999995</v>
      </c>
      <c r="C443">
        <v>1.093</v>
      </c>
      <c r="D443" s="49">
        <v>48317643.590000004</v>
      </c>
      <c r="E443" s="49">
        <v>20671495.52</v>
      </c>
      <c r="F443" s="49">
        <v>27646148.07</v>
      </c>
      <c r="G443" s="49">
        <v>15395007.039999999</v>
      </c>
      <c r="H443" s="49">
        <v>17182612.23</v>
      </c>
      <c r="I443" s="49">
        <v>2881.7161999999998</v>
      </c>
      <c r="J443" s="49">
        <v>27646148.07</v>
      </c>
      <c r="L443" s="50">
        <v>27646148</v>
      </c>
      <c r="M443" s="50">
        <v>2456565</v>
      </c>
      <c r="N443" s="50">
        <v>25189583</v>
      </c>
      <c r="O443" s="50">
        <v>2099136</v>
      </c>
    </row>
    <row r="444" spans="1:15" x14ac:dyDescent="0.2">
      <c r="A444">
        <v>96111</v>
      </c>
      <c r="B444" s="49">
        <v>5556.2038000000002</v>
      </c>
      <c r="C444">
        <v>1.093</v>
      </c>
      <c r="D444" s="49">
        <v>38714933.549999997</v>
      </c>
      <c r="E444" s="49">
        <v>11105734.210000001</v>
      </c>
      <c r="F444" s="49">
        <v>27609199.34</v>
      </c>
      <c r="G444" s="49">
        <v>40538563.079999998</v>
      </c>
      <c r="H444" s="49">
        <v>42133435.789999999</v>
      </c>
      <c r="I444" s="49">
        <v>5415.4924000000001</v>
      </c>
      <c r="J444" s="49">
        <v>30089579.449999999</v>
      </c>
      <c r="K444" t="s">
        <v>794</v>
      </c>
      <c r="L444" s="50">
        <v>30089579</v>
      </c>
      <c r="M444" s="50">
        <v>2021296</v>
      </c>
      <c r="N444" s="50">
        <v>28068283</v>
      </c>
      <c r="O444" s="50">
        <v>2339026</v>
      </c>
    </row>
    <row r="445" spans="1:15" x14ac:dyDescent="0.2">
      <c r="A445">
        <v>96112</v>
      </c>
      <c r="B445" s="49">
        <v>2575.2193000000002</v>
      </c>
      <c r="C445">
        <v>1.093</v>
      </c>
      <c r="D445" s="49">
        <v>17943806.18</v>
      </c>
      <c r="E445" s="49">
        <v>17478135.68</v>
      </c>
      <c r="F445" s="49">
        <v>465670.5</v>
      </c>
      <c r="G445" s="49">
        <v>8087297.8300000001</v>
      </c>
      <c r="H445" s="49">
        <v>7510739.8499999996</v>
      </c>
      <c r="I445" s="49">
        <v>2247.0016999999998</v>
      </c>
      <c r="J445" s="49">
        <v>5786522.1399999997</v>
      </c>
      <c r="K445" t="s">
        <v>794</v>
      </c>
      <c r="L445" s="50">
        <v>5786522</v>
      </c>
      <c r="M445" s="50">
        <v>982570</v>
      </c>
      <c r="N445" s="50">
        <v>4803952</v>
      </c>
      <c r="O445" s="50">
        <v>400330</v>
      </c>
    </row>
    <row r="446" spans="1:15" x14ac:dyDescent="0.2">
      <c r="A446">
        <v>96113</v>
      </c>
      <c r="B446">
        <v>692.95500000000004</v>
      </c>
      <c r="C446">
        <v>1.093</v>
      </c>
      <c r="D446" s="49">
        <v>4828423.82</v>
      </c>
      <c r="E446" s="49">
        <v>4590817.99</v>
      </c>
      <c r="F446" s="49">
        <v>237605.83</v>
      </c>
      <c r="G446" s="49">
        <v>740403.8</v>
      </c>
      <c r="H446" s="49">
        <v>791155.02</v>
      </c>
      <c r="I446" s="49">
        <v>1118.6484</v>
      </c>
      <c r="J446" s="49">
        <v>775173</v>
      </c>
      <c r="K446" t="s">
        <v>794</v>
      </c>
      <c r="L446" s="50">
        <v>775173</v>
      </c>
      <c r="M446" s="50">
        <v>285319</v>
      </c>
      <c r="N446" s="50">
        <v>489854</v>
      </c>
      <c r="O446" s="50">
        <v>40821</v>
      </c>
    </row>
    <row r="447" spans="1:15" x14ac:dyDescent="0.2">
      <c r="A447">
        <v>96114</v>
      </c>
      <c r="B447" s="49">
        <v>4219.9809999999998</v>
      </c>
      <c r="C447">
        <v>1.093</v>
      </c>
      <c r="D447" s="49">
        <v>29404300.109999999</v>
      </c>
      <c r="E447" s="49">
        <v>20218699.16</v>
      </c>
      <c r="F447" s="49">
        <v>9185600.9499999993</v>
      </c>
      <c r="G447" s="49">
        <v>2995476.14</v>
      </c>
      <c r="H447" s="49">
        <v>2995919.78</v>
      </c>
      <c r="I447">
        <v>960.779</v>
      </c>
      <c r="J447" s="49">
        <v>9185600.9499999993</v>
      </c>
      <c r="L447" s="50">
        <v>9185601</v>
      </c>
      <c r="M447" s="50">
        <v>1797220</v>
      </c>
      <c r="N447" s="50">
        <v>7388381</v>
      </c>
      <c r="O447" s="50">
        <v>615701</v>
      </c>
    </row>
    <row r="448" spans="1:15" x14ac:dyDescent="0.2">
      <c r="A448">
        <v>96119</v>
      </c>
      <c r="B448" s="49">
        <v>7314.2950000000001</v>
      </c>
      <c r="C448">
        <v>1.093</v>
      </c>
      <c r="D448" s="49">
        <v>50965093.270000003</v>
      </c>
      <c r="E448" s="49">
        <v>4278935.62</v>
      </c>
      <c r="F448" s="49">
        <v>46686157.649999999</v>
      </c>
      <c r="G448" s="49">
        <v>35656725.850000001</v>
      </c>
      <c r="H448" s="49">
        <v>34924806.920000002</v>
      </c>
      <c r="I448" s="49">
        <v>6948.9023999999999</v>
      </c>
      <c r="J448" s="49">
        <v>50826322.079999998</v>
      </c>
      <c r="K448" t="s">
        <v>794</v>
      </c>
      <c r="L448" s="50">
        <v>50826322</v>
      </c>
      <c r="M448" s="50">
        <v>1026654</v>
      </c>
      <c r="N448" s="50">
        <v>49799668</v>
      </c>
      <c r="O448" s="50">
        <v>4149974</v>
      </c>
    </row>
    <row r="449" spans="1:15" x14ac:dyDescent="0.2">
      <c r="A449">
        <v>96121</v>
      </c>
      <c r="B449" s="49">
        <v>4091.5205999999998</v>
      </c>
      <c r="C449">
        <v>1.093</v>
      </c>
      <c r="D449" s="49">
        <v>28509204.100000001</v>
      </c>
      <c r="E449" s="49">
        <v>4135636</v>
      </c>
      <c r="F449" s="49">
        <v>24373568.100000001</v>
      </c>
      <c r="G449" s="49">
        <v>67732512.349999994</v>
      </c>
      <c r="H449" s="49">
        <v>65625440.579999998</v>
      </c>
      <c r="I449" s="49">
        <v>7231.2773999999999</v>
      </c>
      <c r="J449" s="49">
        <v>29586920.449999999</v>
      </c>
      <c r="K449" t="s">
        <v>794</v>
      </c>
      <c r="L449" s="50">
        <v>29586920</v>
      </c>
      <c r="M449" s="50">
        <v>1453107</v>
      </c>
      <c r="N449" s="50">
        <v>28133813</v>
      </c>
      <c r="O449" s="50">
        <v>2344486</v>
      </c>
    </row>
    <row r="450" spans="1:15" x14ac:dyDescent="0.2">
      <c r="A450">
        <v>97116</v>
      </c>
      <c r="B450">
        <v>82.072100000000006</v>
      </c>
      <c r="C450">
        <v>1.0029999999999999</v>
      </c>
      <c r="D450" s="49">
        <v>524779.27</v>
      </c>
      <c r="E450" s="49">
        <v>357142.54</v>
      </c>
      <c r="F450" s="49">
        <v>167636.73000000001</v>
      </c>
      <c r="G450" s="49">
        <v>375360.97</v>
      </c>
      <c r="H450" s="49">
        <v>357405.65</v>
      </c>
      <c r="I450" s="49">
        <v>3460.9823999999999</v>
      </c>
      <c r="J450" s="49">
        <v>376487.05</v>
      </c>
      <c r="K450" t="s">
        <v>794</v>
      </c>
      <c r="L450" s="50">
        <v>376487</v>
      </c>
      <c r="M450" s="50">
        <v>31572</v>
      </c>
      <c r="N450" s="50">
        <v>344915</v>
      </c>
      <c r="O450" s="50">
        <v>28743</v>
      </c>
    </row>
    <row r="451" spans="1:15" x14ac:dyDescent="0.2">
      <c r="A451">
        <v>97118</v>
      </c>
      <c r="B451">
        <v>91.337800000000001</v>
      </c>
      <c r="C451">
        <v>1.0029999999999999</v>
      </c>
      <c r="D451" s="49">
        <v>584025.31000000006</v>
      </c>
      <c r="E451" s="49">
        <v>222100.63</v>
      </c>
      <c r="F451" s="49">
        <v>361924.68</v>
      </c>
      <c r="G451" s="49">
        <v>217395.42</v>
      </c>
      <c r="H451" s="49">
        <v>187656.42</v>
      </c>
      <c r="I451" s="49">
        <v>3347.8571000000002</v>
      </c>
      <c r="J451" s="49">
        <v>361924.68</v>
      </c>
      <c r="L451" s="50">
        <v>361925</v>
      </c>
      <c r="M451" s="50">
        <v>30705</v>
      </c>
      <c r="N451" s="50">
        <v>331220</v>
      </c>
      <c r="O451" s="50">
        <v>27602</v>
      </c>
    </row>
    <row r="452" spans="1:15" x14ac:dyDescent="0.2">
      <c r="A452">
        <v>97119</v>
      </c>
      <c r="B452">
        <v>72.218199999999996</v>
      </c>
      <c r="C452">
        <v>1.0029999999999999</v>
      </c>
      <c r="D452" s="49">
        <v>461772.2</v>
      </c>
      <c r="E452" s="49">
        <v>367633.23</v>
      </c>
      <c r="F452" s="49">
        <v>94138.97</v>
      </c>
      <c r="G452" s="49">
        <v>535018.96</v>
      </c>
      <c r="H452" s="49">
        <v>519465.91</v>
      </c>
      <c r="I452" s="49">
        <v>3649.3739</v>
      </c>
      <c r="J452" s="49">
        <v>536624.02</v>
      </c>
      <c r="K452" t="s">
        <v>794</v>
      </c>
      <c r="L452" s="50">
        <v>536624</v>
      </c>
      <c r="M452" s="50">
        <v>27910</v>
      </c>
      <c r="N452" s="50">
        <v>508714</v>
      </c>
      <c r="O452" s="50">
        <v>42393</v>
      </c>
    </row>
    <row r="453" spans="1:15" x14ac:dyDescent="0.2">
      <c r="A453">
        <v>97122</v>
      </c>
      <c r="B453">
        <v>75.388900000000007</v>
      </c>
      <c r="C453">
        <v>1.0029999999999999</v>
      </c>
      <c r="D453" s="49">
        <v>482046.05</v>
      </c>
      <c r="E453" s="49">
        <v>267190.78999999998</v>
      </c>
      <c r="F453" s="49">
        <v>214855.26</v>
      </c>
      <c r="G453" s="49">
        <v>222466.59</v>
      </c>
      <c r="H453" s="49">
        <v>214904.51</v>
      </c>
      <c r="I453" s="49">
        <v>2650.3400999999999</v>
      </c>
      <c r="J453" s="49">
        <v>223133.99</v>
      </c>
      <c r="K453" t="s">
        <v>794</v>
      </c>
      <c r="L453" s="50">
        <v>223134</v>
      </c>
      <c r="M453" s="50">
        <v>32102</v>
      </c>
      <c r="N453" s="50">
        <v>191032</v>
      </c>
      <c r="O453" s="50">
        <v>15919</v>
      </c>
    </row>
    <row r="454" spans="1:15" x14ac:dyDescent="0.2">
      <c r="A454">
        <v>97127</v>
      </c>
      <c r="B454">
        <v>52.608499999999999</v>
      </c>
      <c r="C454">
        <v>1.0029999999999999</v>
      </c>
      <c r="D454" s="49">
        <v>336385.33</v>
      </c>
      <c r="E454" s="49">
        <v>139348.25</v>
      </c>
      <c r="F454" s="49">
        <v>197037.08</v>
      </c>
      <c r="G454" s="49">
        <v>305928.81</v>
      </c>
      <c r="H454" s="49">
        <v>301768.73</v>
      </c>
      <c r="I454" s="49">
        <v>4679.5012999999999</v>
      </c>
      <c r="J454" s="49">
        <v>306846.59999999998</v>
      </c>
      <c r="K454" t="s">
        <v>794</v>
      </c>
      <c r="L454" s="50">
        <v>306847</v>
      </c>
      <c r="M454" s="50">
        <v>19379</v>
      </c>
      <c r="N454" s="50">
        <v>287468</v>
      </c>
      <c r="O454" s="50">
        <v>23956</v>
      </c>
    </row>
    <row r="455" spans="1:15" x14ac:dyDescent="0.2">
      <c r="A455">
        <v>97129</v>
      </c>
      <c r="B455" s="49">
        <v>2738.1628999999998</v>
      </c>
      <c r="C455">
        <v>1.0029999999999999</v>
      </c>
      <c r="D455" s="49">
        <v>17508155.850000001</v>
      </c>
      <c r="E455" s="49">
        <v>6023220.54</v>
      </c>
      <c r="F455" s="49">
        <v>11484935.310000001</v>
      </c>
      <c r="G455" s="49">
        <v>7616376.9500000002</v>
      </c>
      <c r="H455" s="49">
        <v>7902644.2800000003</v>
      </c>
      <c r="I455" s="49">
        <v>2915.8618000000001</v>
      </c>
      <c r="J455" s="49">
        <v>11484935.310000001</v>
      </c>
      <c r="L455" s="50">
        <v>11484935</v>
      </c>
      <c r="M455" s="50">
        <v>1000196</v>
      </c>
      <c r="N455" s="50">
        <v>10484739</v>
      </c>
      <c r="O455" s="50">
        <v>873730</v>
      </c>
    </row>
    <row r="456" spans="1:15" x14ac:dyDescent="0.2">
      <c r="A456">
        <v>97130</v>
      </c>
      <c r="B456">
        <v>328.40839999999997</v>
      </c>
      <c r="C456">
        <v>1.0029999999999999</v>
      </c>
      <c r="D456" s="49">
        <v>2099884.36</v>
      </c>
      <c r="E456" s="49">
        <v>842736.34</v>
      </c>
      <c r="F456" s="49">
        <v>1257148.02</v>
      </c>
      <c r="G456" s="49">
        <v>1354521.48</v>
      </c>
      <c r="H456" s="49">
        <v>1353859.79</v>
      </c>
      <c r="I456" s="49">
        <v>3673.2930000000001</v>
      </c>
      <c r="J456" s="49">
        <v>1358585.04</v>
      </c>
      <c r="K456" t="s">
        <v>794</v>
      </c>
      <c r="L456" s="50">
        <v>1358585</v>
      </c>
      <c r="M456" s="50">
        <v>128106</v>
      </c>
      <c r="N456" s="50">
        <v>1230479</v>
      </c>
      <c r="O456" s="50">
        <v>102540</v>
      </c>
    </row>
    <row r="457" spans="1:15" x14ac:dyDescent="0.2">
      <c r="A457">
        <v>97131</v>
      </c>
      <c r="B457">
        <v>413.23869999999999</v>
      </c>
      <c r="C457">
        <v>1.0029999999999999</v>
      </c>
      <c r="D457" s="49">
        <v>2642299.9</v>
      </c>
      <c r="E457" s="49">
        <v>1053670.8899999999</v>
      </c>
      <c r="F457" s="49">
        <v>1588629.01</v>
      </c>
      <c r="G457" s="49">
        <v>1228592.6299999999</v>
      </c>
      <c r="H457" s="49">
        <v>1763747.63</v>
      </c>
      <c r="I457" s="49">
        <v>3801.8240000000001</v>
      </c>
      <c r="J457" s="49">
        <v>1588629.01</v>
      </c>
      <c r="L457" s="50">
        <v>1588629</v>
      </c>
      <c r="M457" s="50">
        <v>173669</v>
      </c>
      <c r="N457" s="50">
        <v>1414960</v>
      </c>
      <c r="O457" s="50">
        <v>117913</v>
      </c>
    </row>
    <row r="458" spans="1:15" x14ac:dyDescent="0.2">
      <c r="A458">
        <v>98080</v>
      </c>
      <c r="B458">
        <v>560.83839999999998</v>
      </c>
      <c r="C458">
        <v>1</v>
      </c>
      <c r="D458" s="49">
        <v>3575344.8</v>
      </c>
      <c r="E458" s="49">
        <v>1495832.7</v>
      </c>
      <c r="F458" s="49">
        <v>2079512.1</v>
      </c>
      <c r="G458" s="49">
        <v>2265268.25</v>
      </c>
      <c r="H458" s="49">
        <v>2310310.8199999998</v>
      </c>
      <c r="I458" s="49">
        <v>2853.4872</v>
      </c>
      <c r="J458" s="49">
        <v>2079512.1</v>
      </c>
      <c r="L458" s="50">
        <v>2079512</v>
      </c>
      <c r="M458" s="50">
        <v>228956</v>
      </c>
      <c r="N458" s="50">
        <v>1850556</v>
      </c>
      <c r="O458" s="50">
        <v>154213</v>
      </c>
    </row>
    <row r="459" spans="1:15" x14ac:dyDescent="0.2">
      <c r="A459">
        <v>99082</v>
      </c>
      <c r="B459">
        <v>553.60580000000004</v>
      </c>
      <c r="C459">
        <v>1</v>
      </c>
      <c r="D459" s="49">
        <v>3529236.98</v>
      </c>
      <c r="E459" s="49">
        <v>1897691.69</v>
      </c>
      <c r="F459" s="49">
        <v>1631545.29</v>
      </c>
      <c r="G459" s="49">
        <v>2203130.09</v>
      </c>
      <c r="H459" s="49">
        <v>2299015.44</v>
      </c>
      <c r="I459" s="49">
        <v>3138.2606999999998</v>
      </c>
      <c r="J459" s="49">
        <v>1737359.33</v>
      </c>
      <c r="K459" t="s">
        <v>794</v>
      </c>
      <c r="L459" s="50">
        <v>1737359</v>
      </c>
      <c r="M459" s="50">
        <v>218520</v>
      </c>
      <c r="N459" s="50">
        <v>1518839</v>
      </c>
      <c r="O459" s="50">
        <v>126570</v>
      </c>
    </row>
    <row r="460" spans="1:15" x14ac:dyDescent="0.2">
      <c r="A460">
        <v>100059</v>
      </c>
      <c r="B460">
        <v>868.16380000000004</v>
      </c>
      <c r="C460">
        <v>1.0189999999999999</v>
      </c>
      <c r="D460" s="49">
        <v>5639700.5700000003</v>
      </c>
      <c r="E460" s="49">
        <v>2019426.7</v>
      </c>
      <c r="F460" s="49">
        <v>3620273.87</v>
      </c>
      <c r="G460" s="49">
        <v>2624477.7999999998</v>
      </c>
      <c r="H460" s="49">
        <v>2664464.4</v>
      </c>
      <c r="I460" s="49">
        <v>2773.3566000000001</v>
      </c>
      <c r="J460" s="49">
        <v>3620273.87</v>
      </c>
      <c r="L460" s="50">
        <v>3620274</v>
      </c>
      <c r="M460" s="50">
        <v>347880</v>
      </c>
      <c r="N460" s="50">
        <v>3272394</v>
      </c>
      <c r="O460" s="50">
        <v>272700</v>
      </c>
    </row>
    <row r="461" spans="1:15" x14ac:dyDescent="0.2">
      <c r="A461">
        <v>100060</v>
      </c>
      <c r="B461">
        <v>665.32820000000004</v>
      </c>
      <c r="C461">
        <v>1.0189999999999999</v>
      </c>
      <c r="D461" s="49">
        <v>4322055.1500000004</v>
      </c>
      <c r="E461" s="49">
        <v>1018328.2</v>
      </c>
      <c r="F461" s="49">
        <v>3303726.95</v>
      </c>
      <c r="G461" s="49">
        <v>1728160.25</v>
      </c>
      <c r="H461" s="49">
        <v>1665973.45</v>
      </c>
      <c r="I461" s="49">
        <v>2908.7008999999998</v>
      </c>
      <c r="J461" s="49">
        <v>3303726.95</v>
      </c>
      <c r="L461" s="50">
        <v>3303727</v>
      </c>
      <c r="M461" s="50">
        <v>259538</v>
      </c>
      <c r="N461" s="50">
        <v>3044189</v>
      </c>
      <c r="O461" s="50">
        <v>253683</v>
      </c>
    </row>
    <row r="462" spans="1:15" x14ac:dyDescent="0.2">
      <c r="A462">
        <v>100061</v>
      </c>
      <c r="B462">
        <v>963.33709999999996</v>
      </c>
      <c r="C462">
        <v>1.0189999999999999</v>
      </c>
      <c r="D462" s="49">
        <v>6257958.2199999997</v>
      </c>
      <c r="E462" s="49">
        <v>1984567.25</v>
      </c>
      <c r="F462" s="49">
        <v>4273390.97</v>
      </c>
      <c r="G462" s="49">
        <v>2893084.46</v>
      </c>
      <c r="H462" s="49">
        <v>3033366.55</v>
      </c>
      <c r="I462" s="49">
        <v>3094.4378000000002</v>
      </c>
      <c r="J462" s="49">
        <v>4273390.97</v>
      </c>
      <c r="L462" s="50">
        <v>4273391</v>
      </c>
      <c r="M462" s="50">
        <v>375135</v>
      </c>
      <c r="N462" s="50">
        <v>3898256</v>
      </c>
      <c r="O462" s="50">
        <v>324855</v>
      </c>
    </row>
    <row r="463" spans="1:15" x14ac:dyDescent="0.2">
      <c r="A463">
        <v>100062</v>
      </c>
      <c r="B463">
        <v>288.68239999999997</v>
      </c>
      <c r="C463">
        <v>1.0189999999999999</v>
      </c>
      <c r="D463" s="49">
        <v>1875316.96</v>
      </c>
      <c r="E463" s="49">
        <v>670162.47</v>
      </c>
      <c r="F463" s="49">
        <v>1205154.49</v>
      </c>
      <c r="G463" s="49">
        <v>1470030.69</v>
      </c>
      <c r="H463" s="49">
        <v>1558448.77</v>
      </c>
      <c r="I463" s="49">
        <v>4131.7137000000002</v>
      </c>
      <c r="J463" s="49">
        <v>1588059.3</v>
      </c>
      <c r="K463" t="s">
        <v>794</v>
      </c>
      <c r="L463" s="50">
        <v>1588059</v>
      </c>
      <c r="M463" s="50">
        <v>105761</v>
      </c>
      <c r="N463" s="50">
        <v>1482298</v>
      </c>
      <c r="O463" s="50">
        <v>123525</v>
      </c>
    </row>
    <row r="464" spans="1:15" x14ac:dyDescent="0.2">
      <c r="A464">
        <v>100063</v>
      </c>
      <c r="B464" s="49">
        <v>3415.1857</v>
      </c>
      <c r="C464">
        <v>1.0189999999999999</v>
      </c>
      <c r="D464" s="49">
        <v>22185473.210000001</v>
      </c>
      <c r="E464" s="49">
        <v>8759656.1699999999</v>
      </c>
      <c r="F464" s="49">
        <v>13425817.039999999</v>
      </c>
      <c r="G464" s="49">
        <v>10987594.67</v>
      </c>
      <c r="H464" s="49">
        <v>11095710.380000001</v>
      </c>
      <c r="I464" s="49">
        <v>2995.4838</v>
      </c>
      <c r="J464" s="49">
        <v>13425817.039999999</v>
      </c>
      <c r="L464" s="50">
        <v>13425817</v>
      </c>
      <c r="M464" s="50">
        <v>1316143</v>
      </c>
      <c r="N464" s="50">
        <v>12109674</v>
      </c>
      <c r="O464" s="50">
        <v>1009141</v>
      </c>
    </row>
    <row r="465" spans="1:15" x14ac:dyDescent="0.2">
      <c r="A465">
        <v>100064</v>
      </c>
      <c r="B465">
        <v>169.2115</v>
      </c>
      <c r="C465">
        <v>1.0189999999999999</v>
      </c>
      <c r="D465" s="49">
        <v>1099219.06</v>
      </c>
      <c r="E465" s="49">
        <v>741319.33</v>
      </c>
      <c r="F465" s="49">
        <v>357899.73</v>
      </c>
      <c r="G465" s="49">
        <v>285316.90999999997</v>
      </c>
      <c r="H465" s="49">
        <v>268628.45</v>
      </c>
      <c r="I465" s="49">
        <v>1609.3054999999999</v>
      </c>
      <c r="J465" s="49">
        <v>357899.73</v>
      </c>
      <c r="L465" s="50">
        <v>357900</v>
      </c>
      <c r="M465" s="50">
        <v>67273</v>
      </c>
      <c r="N465" s="50">
        <v>290627</v>
      </c>
      <c r="O465" s="50">
        <v>24219</v>
      </c>
    </row>
    <row r="466" spans="1:15" x14ac:dyDescent="0.2">
      <c r="A466">
        <v>100065</v>
      </c>
      <c r="B466">
        <v>360.09949999999998</v>
      </c>
      <c r="C466">
        <v>1.0189999999999999</v>
      </c>
      <c r="D466" s="49">
        <v>2339251.36</v>
      </c>
      <c r="E466" s="49">
        <v>759089.05</v>
      </c>
      <c r="F466" s="49">
        <v>1580162.31</v>
      </c>
      <c r="G466" s="49">
        <v>1228552.6299999999</v>
      </c>
      <c r="H466" s="49">
        <v>1247884.6299999999</v>
      </c>
      <c r="I466" s="49">
        <v>3510.3587000000002</v>
      </c>
      <c r="J466" s="49">
        <v>1580162.31</v>
      </c>
      <c r="L466" s="50">
        <v>1580162</v>
      </c>
      <c r="M466" s="50">
        <v>146982</v>
      </c>
      <c r="N466" s="50">
        <v>1433180</v>
      </c>
      <c r="O466" s="50">
        <v>119432</v>
      </c>
    </row>
    <row r="467" spans="1:15" x14ac:dyDescent="0.2">
      <c r="A467">
        <v>101105</v>
      </c>
      <c r="B467">
        <v>500.74270000000001</v>
      </c>
      <c r="C467">
        <v>1</v>
      </c>
      <c r="D467" s="49">
        <v>3192234.71</v>
      </c>
      <c r="E467" s="49">
        <v>823167.89</v>
      </c>
      <c r="F467" s="49">
        <v>2369066.8199999998</v>
      </c>
      <c r="G467" s="49">
        <v>2286394.87</v>
      </c>
      <c r="H467" s="49">
        <v>2298138.6</v>
      </c>
      <c r="I467" s="49">
        <v>3533.4843000000001</v>
      </c>
      <c r="J467" s="49">
        <v>2369066.8199999998</v>
      </c>
      <c r="L467" s="50">
        <v>2369067</v>
      </c>
      <c r="M467" s="50">
        <v>195702</v>
      </c>
      <c r="N467" s="50">
        <v>2173365</v>
      </c>
      <c r="O467" s="50">
        <v>181114</v>
      </c>
    </row>
    <row r="468" spans="1:15" x14ac:dyDescent="0.2">
      <c r="A468">
        <v>101107</v>
      </c>
      <c r="B468">
        <v>297.80689999999998</v>
      </c>
      <c r="C468">
        <v>1</v>
      </c>
      <c r="D468" s="49">
        <v>1898518.99</v>
      </c>
      <c r="E468" s="49">
        <v>689380.6</v>
      </c>
      <c r="F468" s="49">
        <v>1209138.3899999999</v>
      </c>
      <c r="G468" s="49">
        <v>821721.28</v>
      </c>
      <c r="H468" s="49">
        <v>831640.32</v>
      </c>
      <c r="I468" s="49">
        <v>2959.7278999999999</v>
      </c>
      <c r="J468" s="49">
        <v>1209138.3899999999</v>
      </c>
      <c r="L468" s="50">
        <v>1209138</v>
      </c>
      <c r="M468" s="50">
        <v>116657</v>
      </c>
      <c r="N468" s="50">
        <v>1092481</v>
      </c>
      <c r="O468" s="50">
        <v>91040</v>
      </c>
    </row>
    <row r="469" spans="1:15" x14ac:dyDescent="0.2">
      <c r="A469">
        <v>102081</v>
      </c>
      <c r="B469">
        <v>263.16789999999997</v>
      </c>
      <c r="C469">
        <v>1</v>
      </c>
      <c r="D469" s="49">
        <v>1677695.36</v>
      </c>
      <c r="E469" s="49">
        <v>1042133.36</v>
      </c>
      <c r="F469" s="49">
        <v>635562</v>
      </c>
      <c r="G469" s="49">
        <v>1156506.8899999999</v>
      </c>
      <c r="H469" s="49">
        <v>1338714.1499999999</v>
      </c>
      <c r="I469" s="49">
        <v>3481.5772000000002</v>
      </c>
      <c r="J469" s="49">
        <v>1338714.1499999999</v>
      </c>
      <c r="K469" t="s">
        <v>794</v>
      </c>
      <c r="L469" s="50">
        <v>1338714</v>
      </c>
      <c r="M469" s="50">
        <v>111979</v>
      </c>
      <c r="N469" s="50">
        <v>1226735</v>
      </c>
      <c r="O469" s="50">
        <v>102228</v>
      </c>
    </row>
    <row r="470" spans="1:15" x14ac:dyDescent="0.2">
      <c r="A470">
        <v>102085</v>
      </c>
      <c r="B470">
        <v>675.09810000000004</v>
      </c>
      <c r="C470">
        <v>1</v>
      </c>
      <c r="D470" s="49">
        <v>4303750.3899999997</v>
      </c>
      <c r="E470" s="49">
        <v>2059535.72</v>
      </c>
      <c r="F470" s="49">
        <v>2244214.67</v>
      </c>
      <c r="G470" s="49">
        <v>2534963.7400000002</v>
      </c>
      <c r="H470" s="49">
        <v>2685889.83</v>
      </c>
      <c r="I470" s="49">
        <v>3360.8202000000001</v>
      </c>
      <c r="J470" s="49">
        <v>2268883.33</v>
      </c>
      <c r="K470" t="s">
        <v>794</v>
      </c>
      <c r="L470" s="50">
        <v>2268883</v>
      </c>
      <c r="M470" s="50">
        <v>264860</v>
      </c>
      <c r="N470" s="50">
        <v>2004023</v>
      </c>
      <c r="O470" s="50">
        <v>167002</v>
      </c>
    </row>
    <row r="471" spans="1:15" x14ac:dyDescent="0.2">
      <c r="A471">
        <v>103127</v>
      </c>
      <c r="B471">
        <v>286.13929999999999</v>
      </c>
      <c r="C471">
        <v>1.0109999999999999</v>
      </c>
      <c r="D471" s="49">
        <v>1844203.56</v>
      </c>
      <c r="E471" s="49">
        <v>944958.41</v>
      </c>
      <c r="F471" s="49">
        <v>899245.15</v>
      </c>
      <c r="G471" s="49">
        <v>1446558.86</v>
      </c>
      <c r="H471" s="49">
        <v>1539178.99</v>
      </c>
      <c r="I471" s="49">
        <v>3793.0625</v>
      </c>
      <c r="J471" s="49">
        <v>1556109.96</v>
      </c>
      <c r="K471" t="s">
        <v>794</v>
      </c>
      <c r="L471" s="50">
        <v>1556110</v>
      </c>
      <c r="M471" s="50">
        <v>112151</v>
      </c>
      <c r="N471" s="50">
        <v>1443959</v>
      </c>
      <c r="O471" s="50">
        <v>120330</v>
      </c>
    </row>
    <row r="472" spans="1:15" x14ac:dyDescent="0.2">
      <c r="A472">
        <v>103128</v>
      </c>
      <c r="B472">
        <v>237.0341</v>
      </c>
      <c r="C472">
        <v>1.0109999999999999</v>
      </c>
      <c r="D472" s="49">
        <v>1527714.4</v>
      </c>
      <c r="E472" s="49">
        <v>857349.25</v>
      </c>
      <c r="F472" s="49">
        <v>670365.15</v>
      </c>
      <c r="G472" s="49">
        <v>890026.74</v>
      </c>
      <c r="H472" s="49">
        <v>889739.86</v>
      </c>
      <c r="I472" s="49">
        <v>3170.2172999999998</v>
      </c>
      <c r="J472" s="49">
        <v>899817.03</v>
      </c>
      <c r="K472" t="s">
        <v>794</v>
      </c>
      <c r="L472" s="50">
        <v>899817</v>
      </c>
      <c r="M472" s="50">
        <v>92093</v>
      </c>
      <c r="N472" s="50">
        <v>807724</v>
      </c>
      <c r="O472" s="50">
        <v>67310</v>
      </c>
    </row>
    <row r="473" spans="1:15" x14ac:dyDescent="0.2">
      <c r="A473">
        <v>103129</v>
      </c>
      <c r="B473">
        <v>444.11750000000001</v>
      </c>
      <c r="C473">
        <v>1.0109999999999999</v>
      </c>
      <c r="D473" s="49">
        <v>2862392.8</v>
      </c>
      <c r="E473" s="49">
        <v>1146391.67</v>
      </c>
      <c r="F473" s="49">
        <v>1716001.13</v>
      </c>
      <c r="G473" s="49">
        <v>1159946.29</v>
      </c>
      <c r="H473" s="49">
        <v>1096879.97</v>
      </c>
      <c r="I473" s="49">
        <v>2531.9173999999998</v>
      </c>
      <c r="J473" s="49">
        <v>1716001.13</v>
      </c>
      <c r="L473" s="50">
        <v>1716001</v>
      </c>
      <c r="M473" s="50">
        <v>181354</v>
      </c>
      <c r="N473" s="50">
        <v>1534647</v>
      </c>
      <c r="O473" s="50">
        <v>127887</v>
      </c>
    </row>
    <row r="474" spans="1:15" x14ac:dyDescent="0.2">
      <c r="A474">
        <v>103130</v>
      </c>
      <c r="B474">
        <v>831.04830000000004</v>
      </c>
      <c r="C474">
        <v>1.0109999999999999</v>
      </c>
      <c r="D474" s="49">
        <v>5356210.17</v>
      </c>
      <c r="E474" s="49">
        <v>1720039.58</v>
      </c>
      <c r="F474" s="49">
        <v>3636170.59</v>
      </c>
      <c r="G474" s="49">
        <v>3105669.44</v>
      </c>
      <c r="H474" s="49">
        <v>3099592.08</v>
      </c>
      <c r="I474" s="49">
        <v>3187.6475</v>
      </c>
      <c r="J474" s="49">
        <v>3636170.59</v>
      </c>
      <c r="L474" s="50">
        <v>3636171</v>
      </c>
      <c r="M474" s="50">
        <v>324690</v>
      </c>
      <c r="N474" s="50">
        <v>3311481</v>
      </c>
      <c r="O474" s="50">
        <v>275957</v>
      </c>
    </row>
    <row r="475" spans="1:15" x14ac:dyDescent="0.2">
      <c r="A475">
        <v>103131</v>
      </c>
      <c r="B475">
        <v>638.01779999999997</v>
      </c>
      <c r="C475">
        <v>1.0109999999999999</v>
      </c>
      <c r="D475" s="49">
        <v>4112104.47</v>
      </c>
      <c r="E475" s="49">
        <v>1709289.13</v>
      </c>
      <c r="F475" s="49">
        <v>2402815.34</v>
      </c>
      <c r="G475" s="49">
        <v>2269455.16</v>
      </c>
      <c r="H475" s="49">
        <v>2168776.64</v>
      </c>
      <c r="I475" s="49">
        <v>2732.0230999999999</v>
      </c>
      <c r="J475" s="49">
        <v>2402815.34</v>
      </c>
      <c r="L475" s="50">
        <v>2402815</v>
      </c>
      <c r="M475" s="50">
        <v>256004</v>
      </c>
      <c r="N475" s="50">
        <v>2146811</v>
      </c>
      <c r="O475" s="50">
        <v>178901</v>
      </c>
    </row>
    <row r="476" spans="1:15" x14ac:dyDescent="0.2">
      <c r="A476">
        <v>103132</v>
      </c>
      <c r="B476" s="49">
        <v>2133.4450000000002</v>
      </c>
      <c r="C476">
        <v>1.0109999999999999</v>
      </c>
      <c r="D476" s="49">
        <v>13750319.710000001</v>
      </c>
      <c r="E476" s="49">
        <v>5903003.1900000004</v>
      </c>
      <c r="F476" s="49">
        <v>7847316.5199999996</v>
      </c>
      <c r="G476" s="49">
        <v>4153170.36</v>
      </c>
      <c r="H476" s="49">
        <v>4503276.05</v>
      </c>
      <c r="I476" s="49">
        <v>2204.6459</v>
      </c>
      <c r="J476" s="49">
        <v>7847316.5199999996</v>
      </c>
      <c r="L476" s="50">
        <v>7847317</v>
      </c>
      <c r="M476" s="50">
        <v>856998</v>
      </c>
      <c r="N476" s="50">
        <v>6990319</v>
      </c>
      <c r="O476" s="50">
        <v>582528</v>
      </c>
    </row>
    <row r="477" spans="1:15" x14ac:dyDescent="0.2">
      <c r="A477">
        <v>103135</v>
      </c>
      <c r="B477">
        <v>556.08680000000004</v>
      </c>
      <c r="C477">
        <v>1.0109999999999999</v>
      </c>
      <c r="D477" s="49">
        <v>3584048.94</v>
      </c>
      <c r="E477" s="49">
        <v>1300763.17</v>
      </c>
      <c r="F477" s="49">
        <v>2283285.77</v>
      </c>
      <c r="G477" s="49">
        <v>1621798.69</v>
      </c>
      <c r="H477" s="49">
        <v>1605324.05</v>
      </c>
      <c r="I477" s="49">
        <v>2710.5542999999998</v>
      </c>
      <c r="J477" s="49">
        <v>2283285.77</v>
      </c>
      <c r="L477" s="50">
        <v>2283286</v>
      </c>
      <c r="M477" s="50">
        <v>214953</v>
      </c>
      <c r="N477" s="50">
        <v>2068333</v>
      </c>
      <c r="O477" s="50">
        <v>172361</v>
      </c>
    </row>
    <row r="478" spans="1:15" x14ac:dyDescent="0.2">
      <c r="A478">
        <v>104041</v>
      </c>
      <c r="B478">
        <v>212.87</v>
      </c>
      <c r="C478">
        <v>1</v>
      </c>
      <c r="D478" s="49">
        <v>1357046.25</v>
      </c>
      <c r="E478" s="49">
        <v>407616.96</v>
      </c>
      <c r="F478" s="49">
        <v>949429.29</v>
      </c>
      <c r="G478" s="49">
        <v>1374041.73</v>
      </c>
      <c r="H478" s="49">
        <v>1280904.6399999999</v>
      </c>
      <c r="I478" s="49">
        <v>5073.4848000000002</v>
      </c>
      <c r="J478" s="49">
        <v>1374041.73</v>
      </c>
      <c r="K478" t="s">
        <v>794</v>
      </c>
      <c r="L478" s="50">
        <v>1374042</v>
      </c>
      <c r="M478" s="50">
        <v>86251</v>
      </c>
      <c r="N478" s="50">
        <v>1287791</v>
      </c>
      <c r="O478" s="50">
        <v>107316</v>
      </c>
    </row>
    <row r="479" spans="1:15" x14ac:dyDescent="0.2">
      <c r="A479">
        <v>104042</v>
      </c>
      <c r="B479">
        <v>532.9049</v>
      </c>
      <c r="C479">
        <v>1</v>
      </c>
      <c r="D479" s="49">
        <v>3397268.74</v>
      </c>
      <c r="E479" s="49">
        <v>979404.52</v>
      </c>
      <c r="F479" s="49">
        <v>2417864.2200000002</v>
      </c>
      <c r="G479" s="49">
        <v>1934979.29</v>
      </c>
      <c r="H479" s="49">
        <v>2255084.85</v>
      </c>
      <c r="I479" s="49">
        <v>3594.0619999999999</v>
      </c>
      <c r="J479" s="49">
        <v>2417864.2200000002</v>
      </c>
      <c r="L479" s="50">
        <v>2417864</v>
      </c>
      <c r="M479" s="50">
        <v>204808</v>
      </c>
      <c r="N479" s="50">
        <v>2213056</v>
      </c>
      <c r="O479" s="50">
        <v>184422</v>
      </c>
    </row>
    <row r="480" spans="1:15" x14ac:dyDescent="0.2">
      <c r="A480">
        <v>104043</v>
      </c>
      <c r="B480">
        <v>579.05629999999996</v>
      </c>
      <c r="C480">
        <v>1</v>
      </c>
      <c r="D480" s="49">
        <v>3691483.91</v>
      </c>
      <c r="E480" s="49">
        <v>990797.76</v>
      </c>
      <c r="F480" s="49">
        <v>2700686.15</v>
      </c>
      <c r="G480" s="49">
        <v>2918693.07</v>
      </c>
      <c r="H480" s="49">
        <v>2955370.68</v>
      </c>
      <c r="I480" s="49">
        <v>4026.5216999999998</v>
      </c>
      <c r="J480" s="49">
        <v>2700686.15</v>
      </c>
      <c r="L480" s="50">
        <v>2700686</v>
      </c>
      <c r="M480" s="50">
        <v>229151</v>
      </c>
      <c r="N480" s="50">
        <v>2471535</v>
      </c>
      <c r="O480" s="50">
        <v>205962</v>
      </c>
    </row>
    <row r="481" spans="1:15" x14ac:dyDescent="0.2">
      <c r="A481">
        <v>104044</v>
      </c>
      <c r="B481" s="49">
        <v>1832.434</v>
      </c>
      <c r="C481">
        <v>1</v>
      </c>
      <c r="D481" s="49">
        <v>11681766.75</v>
      </c>
      <c r="E481" s="49">
        <v>8607863.7200000007</v>
      </c>
      <c r="F481" s="49">
        <v>3073903.03</v>
      </c>
      <c r="G481" s="49">
        <v>2894946.7</v>
      </c>
      <c r="H481" s="49">
        <v>3115235.05</v>
      </c>
      <c r="I481" s="49">
        <v>1453.0291</v>
      </c>
      <c r="J481" s="49">
        <v>3073903.03</v>
      </c>
      <c r="L481" s="50">
        <v>3073903</v>
      </c>
      <c r="M481" s="50">
        <v>707104</v>
      </c>
      <c r="N481" s="50">
        <v>2366799</v>
      </c>
      <c r="O481" s="50">
        <v>197234</v>
      </c>
    </row>
    <row r="482" spans="1:15" x14ac:dyDescent="0.2">
      <c r="A482">
        <v>104045</v>
      </c>
      <c r="B482">
        <v>561.94190000000003</v>
      </c>
      <c r="C482">
        <v>1</v>
      </c>
      <c r="D482" s="49">
        <v>3582379.61</v>
      </c>
      <c r="E482" s="49">
        <v>2526903.9500000002</v>
      </c>
      <c r="F482" s="49">
        <v>1055475.6599999999</v>
      </c>
      <c r="G482" s="49">
        <v>1472093.12</v>
      </c>
      <c r="H482" s="49">
        <v>1413725.44</v>
      </c>
      <c r="I482" s="49">
        <v>1987.0069000000001</v>
      </c>
      <c r="J482" s="49">
        <v>1116582.43</v>
      </c>
      <c r="K482" t="s">
        <v>794</v>
      </c>
      <c r="L482" s="50">
        <v>1116582</v>
      </c>
      <c r="M482" s="50">
        <v>205780</v>
      </c>
      <c r="N482" s="50">
        <v>910802</v>
      </c>
      <c r="O482" s="50">
        <v>75900</v>
      </c>
    </row>
    <row r="483" spans="1:15" x14ac:dyDescent="0.2">
      <c r="A483">
        <v>105123</v>
      </c>
      <c r="B483">
        <v>263.4006</v>
      </c>
      <c r="C483">
        <v>1.0449999999999999</v>
      </c>
      <c r="D483" s="49">
        <v>1754741.87</v>
      </c>
      <c r="E483" s="49">
        <v>786422.95</v>
      </c>
      <c r="F483" s="49">
        <v>968318.92</v>
      </c>
      <c r="G483" s="49">
        <v>1328629.6599999999</v>
      </c>
      <c r="H483" s="49">
        <v>1371689.83</v>
      </c>
      <c r="I483" s="49">
        <v>4043.6550999999999</v>
      </c>
      <c r="J483" s="49">
        <v>1433415.87</v>
      </c>
      <c r="K483" t="s">
        <v>794</v>
      </c>
      <c r="L483" s="50">
        <v>1433416</v>
      </c>
      <c r="M483" s="50">
        <v>105699</v>
      </c>
      <c r="N483" s="50">
        <v>1327717</v>
      </c>
      <c r="O483" s="50">
        <v>110644</v>
      </c>
    </row>
    <row r="484" spans="1:15" x14ac:dyDescent="0.2">
      <c r="A484">
        <v>105124</v>
      </c>
      <c r="B484">
        <v>782.93200000000002</v>
      </c>
      <c r="C484">
        <v>1.0449999999999999</v>
      </c>
      <c r="D484" s="49">
        <v>5215795.12</v>
      </c>
      <c r="E484" s="49">
        <v>1488404.91</v>
      </c>
      <c r="F484" s="49">
        <v>3727390.21</v>
      </c>
      <c r="G484" s="49">
        <v>2421132.2400000002</v>
      </c>
      <c r="H484" s="49">
        <v>2954330.54</v>
      </c>
      <c r="I484" s="49">
        <v>3604.7482</v>
      </c>
      <c r="J484" s="49">
        <v>3727390.21</v>
      </c>
      <c r="L484" s="50">
        <v>3727390</v>
      </c>
      <c r="M484" s="50">
        <v>274148</v>
      </c>
      <c r="N484" s="50">
        <v>3453242</v>
      </c>
      <c r="O484" s="50">
        <v>287771</v>
      </c>
    </row>
    <row r="485" spans="1:15" x14ac:dyDescent="0.2">
      <c r="A485">
        <v>105125</v>
      </c>
      <c r="B485">
        <v>74.036699999999996</v>
      </c>
      <c r="C485">
        <v>1.0449999999999999</v>
      </c>
      <c r="D485" s="49">
        <v>493223.24</v>
      </c>
      <c r="E485" s="49">
        <v>388551.31</v>
      </c>
      <c r="F485" s="49">
        <v>104671.93</v>
      </c>
      <c r="G485" s="49">
        <v>459130.46</v>
      </c>
      <c r="H485" s="49">
        <v>444996.83</v>
      </c>
      <c r="I485" s="49">
        <v>4772.5803999999998</v>
      </c>
      <c r="J485" s="49">
        <v>479791.33</v>
      </c>
      <c r="K485" t="s">
        <v>794</v>
      </c>
      <c r="L485" s="50">
        <v>479791</v>
      </c>
      <c r="M485" s="50">
        <v>27186</v>
      </c>
      <c r="N485" s="50">
        <v>452605</v>
      </c>
      <c r="O485" s="50">
        <v>37717</v>
      </c>
    </row>
    <row r="486" spans="1:15" x14ac:dyDescent="0.2">
      <c r="A486">
        <v>106001</v>
      </c>
      <c r="B486">
        <v>216.3211</v>
      </c>
      <c r="C486">
        <v>1</v>
      </c>
      <c r="D486" s="49">
        <v>1379047.01</v>
      </c>
      <c r="E486" s="49">
        <v>356415.77</v>
      </c>
      <c r="F486" s="49">
        <v>1022631.24</v>
      </c>
      <c r="G486" s="49">
        <v>580131.04</v>
      </c>
      <c r="H486" s="49">
        <v>573733.39</v>
      </c>
      <c r="I486" s="49">
        <v>3423.6948000000002</v>
      </c>
      <c r="J486" s="49">
        <v>1022631.24</v>
      </c>
      <c r="L486" s="50">
        <v>1022631</v>
      </c>
      <c r="M486" s="50">
        <v>74598</v>
      </c>
      <c r="N486" s="50">
        <v>948033</v>
      </c>
      <c r="O486" s="50">
        <v>79003</v>
      </c>
    </row>
    <row r="487" spans="1:15" x14ac:dyDescent="0.2">
      <c r="A487">
        <v>106002</v>
      </c>
      <c r="B487">
        <v>232.0129</v>
      </c>
      <c r="C487">
        <v>1</v>
      </c>
      <c r="D487" s="49">
        <v>1479082.24</v>
      </c>
      <c r="E487" s="49">
        <v>433690.9</v>
      </c>
      <c r="F487" s="49">
        <v>1045391.34</v>
      </c>
      <c r="G487" s="49">
        <v>1284577.06</v>
      </c>
      <c r="H487" s="49">
        <v>1345374.65</v>
      </c>
      <c r="I487" s="49">
        <v>4213.8217000000004</v>
      </c>
      <c r="J487" s="49">
        <v>1345374.65</v>
      </c>
      <c r="K487" t="s">
        <v>794</v>
      </c>
      <c r="L487" s="50">
        <v>1345375</v>
      </c>
      <c r="M487" s="50">
        <v>87907</v>
      </c>
      <c r="N487" s="50">
        <v>1257468</v>
      </c>
      <c r="O487" s="50">
        <v>104789</v>
      </c>
    </row>
    <row r="488" spans="1:15" x14ac:dyDescent="0.2">
      <c r="A488">
        <v>106003</v>
      </c>
      <c r="B488" s="49">
        <v>1227.3435999999999</v>
      </c>
      <c r="C488">
        <v>1</v>
      </c>
      <c r="D488" s="49">
        <v>7824315.4500000002</v>
      </c>
      <c r="E488" s="49">
        <v>2540464.88</v>
      </c>
      <c r="F488" s="49">
        <v>5283850.57</v>
      </c>
      <c r="G488" s="49">
        <v>3655492.8</v>
      </c>
      <c r="H488" s="49">
        <v>3740599.83</v>
      </c>
      <c r="I488" s="49">
        <v>3261.0866999999998</v>
      </c>
      <c r="J488" s="49">
        <v>5283850.57</v>
      </c>
      <c r="L488" s="50">
        <v>5283851</v>
      </c>
      <c r="M488" s="50">
        <v>448404</v>
      </c>
      <c r="N488" s="50">
        <v>4835447</v>
      </c>
      <c r="O488" s="50">
        <v>402954</v>
      </c>
    </row>
    <row r="489" spans="1:15" x14ac:dyDescent="0.2">
      <c r="A489">
        <v>106004</v>
      </c>
      <c r="B489" s="49">
        <v>4820.2061999999996</v>
      </c>
      <c r="C489">
        <v>1</v>
      </c>
      <c r="D489" s="49">
        <v>30728814.530000001</v>
      </c>
      <c r="E489" s="49">
        <v>17681642.780000001</v>
      </c>
      <c r="F489" s="49">
        <v>13047171.75</v>
      </c>
      <c r="G489" s="49">
        <v>4088687.57</v>
      </c>
      <c r="H489" s="49">
        <v>4334436.8899999997</v>
      </c>
      <c r="I489" s="49">
        <v>1274.4613999999999</v>
      </c>
      <c r="J489" s="49">
        <v>13047171.75</v>
      </c>
      <c r="L489" s="50">
        <v>13047172</v>
      </c>
      <c r="M489" s="50">
        <v>1838024</v>
      </c>
      <c r="N489" s="50">
        <v>11209148</v>
      </c>
      <c r="O489" s="50">
        <v>934098</v>
      </c>
    </row>
    <row r="490" spans="1:15" x14ac:dyDescent="0.2">
      <c r="A490">
        <v>106005</v>
      </c>
      <c r="B490" s="49">
        <v>1410.0273999999999</v>
      </c>
      <c r="C490">
        <v>1</v>
      </c>
      <c r="D490" s="49">
        <v>8988924.6799999997</v>
      </c>
      <c r="E490" s="49">
        <v>4102365.29</v>
      </c>
      <c r="F490" s="49">
        <v>4886559.3899999997</v>
      </c>
      <c r="G490" s="49">
        <v>2264347.0099999998</v>
      </c>
      <c r="H490" s="49">
        <v>2820617.91</v>
      </c>
      <c r="I490" s="49">
        <v>2257.1732999999999</v>
      </c>
      <c r="J490" s="49">
        <v>4886559.3899999997</v>
      </c>
      <c r="L490" s="50">
        <v>4886559</v>
      </c>
      <c r="M490" s="50">
        <v>547462</v>
      </c>
      <c r="N490" s="50">
        <v>4339097</v>
      </c>
      <c r="O490" s="50">
        <v>361592</v>
      </c>
    </row>
    <row r="491" spans="1:15" x14ac:dyDescent="0.2">
      <c r="A491">
        <v>106006</v>
      </c>
      <c r="B491">
        <v>364.99930000000001</v>
      </c>
      <c r="C491">
        <v>1</v>
      </c>
      <c r="D491" s="49">
        <v>2326870.54</v>
      </c>
      <c r="E491" s="49">
        <v>1136338.02</v>
      </c>
      <c r="F491" s="49">
        <v>1190532.52</v>
      </c>
      <c r="G491" s="49">
        <v>1534187.15</v>
      </c>
      <c r="H491" s="49">
        <v>1659966.02</v>
      </c>
      <c r="I491" s="49">
        <v>3312.8690000000001</v>
      </c>
      <c r="J491" s="49">
        <v>1659966.02</v>
      </c>
      <c r="K491" t="s">
        <v>794</v>
      </c>
      <c r="L491" s="50">
        <v>1659966</v>
      </c>
      <c r="M491" s="50">
        <v>143563</v>
      </c>
      <c r="N491" s="50">
        <v>1516403</v>
      </c>
      <c r="O491" s="50">
        <v>126367</v>
      </c>
    </row>
    <row r="492" spans="1:15" x14ac:dyDescent="0.2">
      <c r="A492">
        <v>106008</v>
      </c>
      <c r="B492">
        <v>73.071600000000004</v>
      </c>
      <c r="C492">
        <v>1</v>
      </c>
      <c r="D492" s="49">
        <v>465831.45</v>
      </c>
      <c r="E492" s="49">
        <v>246324.95</v>
      </c>
      <c r="F492" s="49">
        <v>219506.5</v>
      </c>
      <c r="G492" s="49">
        <v>237924.17</v>
      </c>
      <c r="H492" s="49">
        <v>251709.17</v>
      </c>
      <c r="I492" s="49">
        <v>2834.9937</v>
      </c>
      <c r="J492" s="49">
        <v>251709.17</v>
      </c>
      <c r="K492" t="s">
        <v>794</v>
      </c>
      <c r="L492" s="50">
        <v>251709</v>
      </c>
      <c r="M492" s="50">
        <v>24903</v>
      </c>
      <c r="N492" s="50">
        <v>226806</v>
      </c>
      <c r="O492" s="50">
        <v>18901</v>
      </c>
    </row>
    <row r="493" spans="1:15" x14ac:dyDescent="0.2">
      <c r="A493">
        <v>107151</v>
      </c>
      <c r="B493">
        <v>131.52979999999999</v>
      </c>
      <c r="C493">
        <v>1</v>
      </c>
      <c r="D493" s="49">
        <v>838502.48</v>
      </c>
      <c r="E493" s="49">
        <v>291949.21999999997</v>
      </c>
      <c r="F493" s="49">
        <v>546553.26</v>
      </c>
      <c r="G493" s="49">
        <v>519294.94</v>
      </c>
      <c r="H493" s="49">
        <v>494569.03</v>
      </c>
      <c r="I493" s="49">
        <v>3351.2109999999998</v>
      </c>
      <c r="J493" s="49">
        <v>546553.26</v>
      </c>
      <c r="L493" s="50">
        <v>546553</v>
      </c>
      <c r="M493" s="50">
        <v>49480</v>
      </c>
      <c r="N493" s="50">
        <v>497073</v>
      </c>
      <c r="O493" s="50">
        <v>41423</v>
      </c>
    </row>
    <row r="494" spans="1:15" x14ac:dyDescent="0.2">
      <c r="A494">
        <v>107152</v>
      </c>
      <c r="B494">
        <v>985.98180000000002</v>
      </c>
      <c r="C494">
        <v>1</v>
      </c>
      <c r="D494" s="49">
        <v>6285633.9800000004</v>
      </c>
      <c r="E494" s="49">
        <v>1892803.79</v>
      </c>
      <c r="F494" s="49">
        <v>4392830.1900000004</v>
      </c>
      <c r="G494" s="49">
        <v>2937567.3</v>
      </c>
      <c r="H494" s="49">
        <v>3235382.88</v>
      </c>
      <c r="I494" s="49">
        <v>3225.2401</v>
      </c>
      <c r="J494" s="49">
        <v>4392830.1900000004</v>
      </c>
      <c r="L494" s="50">
        <v>4392830</v>
      </c>
      <c r="M494" s="50">
        <v>377572</v>
      </c>
      <c r="N494" s="50">
        <v>4015258</v>
      </c>
      <c r="O494" s="50">
        <v>334605</v>
      </c>
    </row>
    <row r="495" spans="1:15" x14ac:dyDescent="0.2">
      <c r="A495">
        <v>107153</v>
      </c>
      <c r="B495">
        <v>436.38459999999998</v>
      </c>
      <c r="C495">
        <v>1</v>
      </c>
      <c r="D495" s="49">
        <v>2781951.83</v>
      </c>
      <c r="E495" s="49">
        <v>898540.03</v>
      </c>
      <c r="F495" s="49">
        <v>1883411.8</v>
      </c>
      <c r="G495" s="49">
        <v>1738107.37</v>
      </c>
      <c r="H495" s="49">
        <v>1671485.29</v>
      </c>
      <c r="I495" s="49">
        <v>3557.3008</v>
      </c>
      <c r="J495" s="49">
        <v>1883411.8</v>
      </c>
      <c r="L495" s="50">
        <v>1883412</v>
      </c>
      <c r="M495" s="50">
        <v>172500</v>
      </c>
      <c r="N495" s="50">
        <v>1710912</v>
      </c>
      <c r="O495" s="50">
        <v>142576</v>
      </c>
    </row>
    <row r="496" spans="1:15" x14ac:dyDescent="0.2">
      <c r="A496">
        <v>107154</v>
      </c>
      <c r="B496">
        <v>801.35119999999995</v>
      </c>
      <c r="C496">
        <v>1</v>
      </c>
      <c r="D496" s="49">
        <v>5108613.9000000004</v>
      </c>
      <c r="E496" s="49">
        <v>1327570.5900000001</v>
      </c>
      <c r="F496" s="49">
        <v>3781043.31</v>
      </c>
      <c r="G496" s="49">
        <v>2602472.7000000002</v>
      </c>
      <c r="H496" s="49">
        <v>2843386.54</v>
      </c>
      <c r="I496" s="49">
        <v>3166.1777000000002</v>
      </c>
      <c r="J496" s="49">
        <v>3781043.31</v>
      </c>
      <c r="L496" s="50">
        <v>3781043</v>
      </c>
      <c r="M496" s="50">
        <v>306439</v>
      </c>
      <c r="N496" s="50">
        <v>3474604</v>
      </c>
      <c r="O496" s="50">
        <v>289550</v>
      </c>
    </row>
    <row r="497" spans="1:15" x14ac:dyDescent="0.2">
      <c r="A497">
        <v>107155</v>
      </c>
      <c r="B497">
        <v>815.09730000000002</v>
      </c>
      <c r="C497">
        <v>1</v>
      </c>
      <c r="D497" s="49">
        <v>5196245.29</v>
      </c>
      <c r="E497" s="49">
        <v>1590775.73</v>
      </c>
      <c r="F497" s="49">
        <v>3605469.56</v>
      </c>
      <c r="G497" s="49">
        <v>2599648.06</v>
      </c>
      <c r="H497" s="49">
        <v>3075407.55</v>
      </c>
      <c r="I497" s="49">
        <v>3580.4618</v>
      </c>
      <c r="J497" s="49">
        <v>3605469.56</v>
      </c>
      <c r="L497" s="50">
        <v>3605470</v>
      </c>
      <c r="M497" s="50">
        <v>302676</v>
      </c>
      <c r="N497" s="50">
        <v>3302794</v>
      </c>
      <c r="O497" s="50">
        <v>275233</v>
      </c>
    </row>
    <row r="498" spans="1:15" x14ac:dyDescent="0.2">
      <c r="A498">
        <v>107156</v>
      </c>
      <c r="B498">
        <v>523.45870000000002</v>
      </c>
      <c r="C498">
        <v>1</v>
      </c>
      <c r="D498" s="49">
        <v>3337049.21</v>
      </c>
      <c r="E498" s="49">
        <v>1019979.65</v>
      </c>
      <c r="F498" s="49">
        <v>2317069.56</v>
      </c>
      <c r="G498" s="49">
        <v>1684838.82</v>
      </c>
      <c r="H498" s="49">
        <v>1861196.26</v>
      </c>
      <c r="I498" s="49">
        <v>3108.5216999999998</v>
      </c>
      <c r="J498" s="49">
        <v>2317069.56</v>
      </c>
      <c r="L498" s="50">
        <v>2317070</v>
      </c>
      <c r="M498" s="50">
        <v>217098</v>
      </c>
      <c r="N498" s="50">
        <v>2099972</v>
      </c>
      <c r="O498" s="50">
        <v>174998</v>
      </c>
    </row>
    <row r="499" spans="1:15" x14ac:dyDescent="0.2">
      <c r="A499">
        <v>107158</v>
      </c>
      <c r="B499">
        <v>209.35220000000001</v>
      </c>
      <c r="C499">
        <v>1</v>
      </c>
      <c r="D499" s="49">
        <v>1334620.28</v>
      </c>
      <c r="E499" s="49">
        <v>303287.14</v>
      </c>
      <c r="F499" s="49">
        <v>1031333.14</v>
      </c>
      <c r="G499" s="49">
        <v>669387.36</v>
      </c>
      <c r="H499" s="49">
        <v>687782.47</v>
      </c>
      <c r="I499" s="49">
        <v>3486.6410000000001</v>
      </c>
      <c r="J499" s="49">
        <v>1031333.14</v>
      </c>
      <c r="L499" s="50">
        <v>1031333</v>
      </c>
      <c r="M499" s="50">
        <v>75994</v>
      </c>
      <c r="N499" s="50">
        <v>955339</v>
      </c>
      <c r="O499" s="50">
        <v>79611</v>
      </c>
    </row>
    <row r="500" spans="1:15" x14ac:dyDescent="0.2">
      <c r="A500">
        <v>108142</v>
      </c>
      <c r="B500" s="49">
        <v>2398.0383999999999</v>
      </c>
      <c r="C500">
        <v>1.006</v>
      </c>
      <c r="D500" s="49">
        <v>15379219.77</v>
      </c>
      <c r="E500" s="49">
        <v>6087735.5700000003</v>
      </c>
      <c r="F500" s="49">
        <v>9291484.1999999993</v>
      </c>
      <c r="G500" s="49">
        <v>7617410.71</v>
      </c>
      <c r="H500" s="49">
        <v>9071680.8900000006</v>
      </c>
      <c r="I500" s="49">
        <v>3298.6345000000001</v>
      </c>
      <c r="J500" s="49">
        <v>9291484.1999999993</v>
      </c>
      <c r="L500" s="50">
        <v>9291484</v>
      </c>
      <c r="M500" s="50">
        <v>941346</v>
      </c>
      <c r="N500" s="50">
        <v>8350138</v>
      </c>
      <c r="O500" s="50">
        <v>695846</v>
      </c>
    </row>
    <row r="501" spans="1:15" x14ac:dyDescent="0.2">
      <c r="A501">
        <v>108143</v>
      </c>
      <c r="B501">
        <v>190.5008</v>
      </c>
      <c r="C501">
        <v>1.006</v>
      </c>
      <c r="D501" s="49">
        <v>1221729.26</v>
      </c>
      <c r="E501" s="49">
        <v>482781.25</v>
      </c>
      <c r="F501" s="49">
        <v>738948.01</v>
      </c>
      <c r="G501" s="49">
        <v>816208.46</v>
      </c>
      <c r="H501" s="49">
        <v>843267.63</v>
      </c>
      <c r="I501" s="49">
        <v>3565.5657000000001</v>
      </c>
      <c r="J501" s="49">
        <v>848327.24</v>
      </c>
      <c r="K501" t="s">
        <v>794</v>
      </c>
      <c r="L501" s="50">
        <v>848327</v>
      </c>
      <c r="M501" s="50">
        <v>73020</v>
      </c>
      <c r="N501" s="50">
        <v>775307</v>
      </c>
      <c r="O501" s="50">
        <v>64609</v>
      </c>
    </row>
    <row r="502" spans="1:15" x14ac:dyDescent="0.2">
      <c r="A502">
        <v>108144</v>
      </c>
      <c r="B502">
        <v>189.83690000000001</v>
      </c>
      <c r="C502">
        <v>1.006</v>
      </c>
      <c r="D502" s="49">
        <v>1217471.5</v>
      </c>
      <c r="E502" s="49">
        <v>401394.43</v>
      </c>
      <c r="F502" s="49">
        <v>816077.07</v>
      </c>
      <c r="G502" s="49">
        <v>682180.17</v>
      </c>
      <c r="H502" s="49">
        <v>717017</v>
      </c>
      <c r="I502" s="49">
        <v>3481.8193000000001</v>
      </c>
      <c r="J502" s="49">
        <v>816077.07</v>
      </c>
      <c r="L502" s="50">
        <v>816077</v>
      </c>
      <c r="M502" s="50">
        <v>73361</v>
      </c>
      <c r="N502" s="50">
        <v>742716</v>
      </c>
      <c r="O502" s="50">
        <v>61893</v>
      </c>
    </row>
    <row r="503" spans="1:15" x14ac:dyDescent="0.2">
      <c r="A503">
        <v>108147</v>
      </c>
      <c r="B503">
        <v>214.26179999999999</v>
      </c>
      <c r="C503">
        <v>1.006</v>
      </c>
      <c r="D503" s="49">
        <v>1374114.49</v>
      </c>
      <c r="E503" s="49">
        <v>620208.96</v>
      </c>
      <c r="F503" s="49">
        <v>753905.53</v>
      </c>
      <c r="G503" s="49">
        <v>703997.74</v>
      </c>
      <c r="H503" s="49">
        <v>732651.21</v>
      </c>
      <c r="I503" s="49">
        <v>3148.9101000000001</v>
      </c>
      <c r="J503" s="49">
        <v>753905.53</v>
      </c>
      <c r="L503" s="50">
        <v>753906</v>
      </c>
      <c r="M503" s="50">
        <v>79295</v>
      </c>
      <c r="N503" s="50">
        <v>674611</v>
      </c>
      <c r="O503" s="50">
        <v>56218</v>
      </c>
    </row>
    <row r="504" spans="1:15" x14ac:dyDescent="0.2">
      <c r="A504">
        <v>109002</v>
      </c>
      <c r="B504" s="49">
        <v>1772.2626</v>
      </c>
      <c r="C504">
        <v>1.093</v>
      </c>
      <c r="D504" s="49">
        <v>12348904.26</v>
      </c>
      <c r="E504" s="49">
        <v>5013767.5999999996</v>
      </c>
      <c r="F504" s="49">
        <v>7335136.6600000001</v>
      </c>
      <c r="G504" s="49">
        <v>2745026.32</v>
      </c>
      <c r="H504" s="49">
        <v>2837664.47</v>
      </c>
      <c r="I504" s="49">
        <v>2113.4814999999999</v>
      </c>
      <c r="J504" s="49">
        <v>7335136.6600000001</v>
      </c>
      <c r="L504" s="50">
        <v>7335137</v>
      </c>
      <c r="M504" s="50">
        <v>704240</v>
      </c>
      <c r="N504" s="50">
        <v>6630897</v>
      </c>
      <c r="O504" s="50">
        <v>552576</v>
      </c>
    </row>
    <row r="505" spans="1:15" x14ac:dyDescent="0.2">
      <c r="A505">
        <v>109003</v>
      </c>
      <c r="B505" s="49">
        <v>3099.1610999999998</v>
      </c>
      <c r="C505">
        <v>1.093</v>
      </c>
      <c r="D505" s="49">
        <v>21594567.149999999</v>
      </c>
      <c r="E505" s="49">
        <v>7940440.3700000001</v>
      </c>
      <c r="F505" s="49">
        <v>13654126.779999999</v>
      </c>
      <c r="G505" s="49">
        <v>6034819</v>
      </c>
      <c r="H505" s="49">
        <v>7212427</v>
      </c>
      <c r="I505" s="49">
        <v>2809.9780999999998</v>
      </c>
      <c r="J505" s="49">
        <v>13654126.779999999</v>
      </c>
      <c r="L505" s="50">
        <v>13654127</v>
      </c>
      <c r="M505" s="50">
        <v>1215090</v>
      </c>
      <c r="N505" s="50">
        <v>12439037</v>
      </c>
      <c r="O505" s="50">
        <v>1036588</v>
      </c>
    </row>
    <row r="506" spans="1:15" x14ac:dyDescent="0.2">
      <c r="A506">
        <v>110014</v>
      </c>
      <c r="B506">
        <v>910.19449999999995</v>
      </c>
      <c r="C506">
        <v>1.093</v>
      </c>
      <c r="D506" s="49">
        <v>6342121.5</v>
      </c>
      <c r="E506" s="49">
        <v>1355431.75</v>
      </c>
      <c r="F506" s="49">
        <v>4986689.75</v>
      </c>
      <c r="G506" s="49">
        <v>3481697.58</v>
      </c>
      <c r="H506" s="49">
        <v>3718189.96</v>
      </c>
      <c r="I506" s="49">
        <v>4584.143</v>
      </c>
      <c r="J506" s="49">
        <v>4986689.75</v>
      </c>
      <c r="L506" s="50">
        <v>4986690</v>
      </c>
      <c r="M506" s="50">
        <v>351874</v>
      </c>
      <c r="N506" s="50">
        <v>4634816</v>
      </c>
      <c r="O506" s="50">
        <v>386235</v>
      </c>
    </row>
    <row r="507" spans="1:15" x14ac:dyDescent="0.2">
      <c r="A507">
        <v>110029</v>
      </c>
      <c r="B507" s="49">
        <v>2261.5437000000002</v>
      </c>
      <c r="C507">
        <v>1.093</v>
      </c>
      <c r="D507" s="49">
        <v>15758153.810000001</v>
      </c>
      <c r="E507" s="49">
        <v>3949843.39</v>
      </c>
      <c r="F507" s="49">
        <v>11808310.42</v>
      </c>
      <c r="G507" s="49">
        <v>7137956.9199999999</v>
      </c>
      <c r="H507" s="49">
        <v>7669481.1900000004</v>
      </c>
      <c r="I507" s="49">
        <v>3446.9886999999999</v>
      </c>
      <c r="J507" s="49">
        <v>11808310.42</v>
      </c>
      <c r="L507" s="50">
        <v>11808310</v>
      </c>
      <c r="M507" s="50">
        <v>841577</v>
      </c>
      <c r="N507" s="50">
        <v>10966733</v>
      </c>
      <c r="O507" s="50">
        <v>913895</v>
      </c>
    </row>
    <row r="508" spans="1:15" x14ac:dyDescent="0.2">
      <c r="A508">
        <v>110030</v>
      </c>
      <c r="B508">
        <v>245.17060000000001</v>
      </c>
      <c r="C508">
        <v>1.093</v>
      </c>
      <c r="D508" s="49">
        <v>1708318.09</v>
      </c>
      <c r="E508" s="49">
        <v>442165.51</v>
      </c>
      <c r="F508" s="49">
        <v>1266152.58</v>
      </c>
      <c r="G508" s="49">
        <v>861926.87</v>
      </c>
      <c r="H508" s="49">
        <v>936670.55</v>
      </c>
      <c r="I508" s="49">
        <v>3513.0866999999998</v>
      </c>
      <c r="J508" s="49">
        <v>1266152.58</v>
      </c>
      <c r="L508" s="50">
        <v>1266153</v>
      </c>
      <c r="M508" s="50">
        <v>93290</v>
      </c>
      <c r="N508" s="50">
        <v>1172863</v>
      </c>
      <c r="O508" s="50">
        <v>97738</v>
      </c>
    </row>
    <row r="509" spans="1:15" x14ac:dyDescent="0.2">
      <c r="A509">
        <v>110031</v>
      </c>
      <c r="B509">
        <v>392.06439999999998</v>
      </c>
      <c r="C509">
        <v>1.093</v>
      </c>
      <c r="D509" s="49">
        <v>2731855.73</v>
      </c>
      <c r="E509" s="49">
        <v>939791.48</v>
      </c>
      <c r="F509" s="49">
        <v>1792064.25</v>
      </c>
      <c r="G509" s="49">
        <v>1782952.17</v>
      </c>
      <c r="H509" s="49">
        <v>2152433.13</v>
      </c>
      <c r="I509" s="49">
        <v>4556.4816000000001</v>
      </c>
      <c r="J509" s="49">
        <v>2352609.41</v>
      </c>
      <c r="K509" t="s">
        <v>794</v>
      </c>
      <c r="L509" s="50">
        <v>2352609</v>
      </c>
      <c r="M509" s="50">
        <v>148891</v>
      </c>
      <c r="N509" s="50">
        <v>2203718</v>
      </c>
      <c r="O509" s="50">
        <v>183643</v>
      </c>
    </row>
    <row r="510" spans="1:15" x14ac:dyDescent="0.2">
      <c r="A510">
        <v>111086</v>
      </c>
      <c r="B510">
        <v>736.76199999999994</v>
      </c>
      <c r="C510">
        <v>1</v>
      </c>
      <c r="D510" s="49">
        <v>4696857.75</v>
      </c>
      <c r="E510" s="49">
        <v>1548146.05</v>
      </c>
      <c r="F510" s="49">
        <v>3148711.7</v>
      </c>
      <c r="G510" s="49">
        <v>2587545.62</v>
      </c>
      <c r="H510" s="49">
        <v>2622271.5499999998</v>
      </c>
      <c r="I510" s="49">
        <v>3124.2408</v>
      </c>
      <c r="J510" s="49">
        <v>3148711.7</v>
      </c>
      <c r="L510" s="50">
        <v>3148712</v>
      </c>
      <c r="M510" s="50">
        <v>282122</v>
      </c>
      <c r="N510" s="50">
        <v>2866590</v>
      </c>
      <c r="O510" s="50">
        <v>238883</v>
      </c>
    </row>
    <row r="511" spans="1:15" x14ac:dyDescent="0.2">
      <c r="A511">
        <v>111087</v>
      </c>
      <c r="B511" s="49">
        <v>1019.0979</v>
      </c>
      <c r="C511">
        <v>1</v>
      </c>
      <c r="D511" s="49">
        <v>6496749.1100000003</v>
      </c>
      <c r="E511" s="49">
        <v>2572808.73</v>
      </c>
      <c r="F511" s="49">
        <v>3923940.38</v>
      </c>
      <c r="G511" s="49">
        <v>3435504.29</v>
      </c>
      <c r="H511" s="49">
        <v>3497885.59</v>
      </c>
      <c r="I511" s="49">
        <v>2950.3665999999998</v>
      </c>
      <c r="J511" s="49">
        <v>3923940.38</v>
      </c>
      <c r="L511" s="50">
        <v>3923940</v>
      </c>
      <c r="M511" s="50">
        <v>383079</v>
      </c>
      <c r="N511" s="50">
        <v>3540861</v>
      </c>
      <c r="O511" s="50">
        <v>295072</v>
      </c>
    </row>
    <row r="512" spans="1:15" x14ac:dyDescent="0.2">
      <c r="A512">
        <v>112099</v>
      </c>
      <c r="B512">
        <v>335.79250000000002</v>
      </c>
      <c r="C512">
        <v>1.032</v>
      </c>
      <c r="D512" s="49">
        <v>2209178.86</v>
      </c>
      <c r="E512" s="49">
        <v>480835.82</v>
      </c>
      <c r="F512" s="49">
        <v>1728343.04</v>
      </c>
      <c r="G512" s="49">
        <v>998203.58</v>
      </c>
      <c r="H512" s="49">
        <v>866113.15</v>
      </c>
      <c r="I512" s="49">
        <v>4261.1194999999998</v>
      </c>
      <c r="J512" s="49">
        <v>1728343.04</v>
      </c>
      <c r="L512" s="50">
        <v>1728343</v>
      </c>
      <c r="M512" s="50">
        <v>121912</v>
      </c>
      <c r="N512" s="50">
        <v>1606431</v>
      </c>
      <c r="O512" s="50">
        <v>133870</v>
      </c>
    </row>
    <row r="513" spans="1:15" x14ac:dyDescent="0.2">
      <c r="A513">
        <v>112101</v>
      </c>
      <c r="B513">
        <v>627.91809999999998</v>
      </c>
      <c r="C513">
        <v>1.032</v>
      </c>
      <c r="D513" s="49">
        <v>4131073.18</v>
      </c>
      <c r="E513" s="49">
        <v>1126796.6200000001</v>
      </c>
      <c r="F513" s="49">
        <v>3004276.56</v>
      </c>
      <c r="G513" s="49">
        <v>2184495.25</v>
      </c>
      <c r="H513" s="49">
        <v>2243548.0499999998</v>
      </c>
      <c r="I513" s="49">
        <v>3486.7139000000002</v>
      </c>
      <c r="J513" s="49">
        <v>3004276.56</v>
      </c>
      <c r="L513" s="50">
        <v>3004277</v>
      </c>
      <c r="M513" s="50">
        <v>236631</v>
      </c>
      <c r="N513" s="50">
        <v>2767646</v>
      </c>
      <c r="O513" s="50">
        <v>297874</v>
      </c>
    </row>
    <row r="514" spans="1:15" x14ac:dyDescent="0.2">
      <c r="A514">
        <v>112102</v>
      </c>
      <c r="B514" s="49">
        <v>3019.9713999999999</v>
      </c>
      <c r="C514">
        <v>1.032</v>
      </c>
      <c r="D514" s="49">
        <v>19868391.84</v>
      </c>
      <c r="E514" s="49">
        <v>5828440.7999999998</v>
      </c>
      <c r="F514" s="49">
        <v>14039951.039999999</v>
      </c>
      <c r="G514" s="49">
        <v>8884324.2699999996</v>
      </c>
      <c r="H514" s="49">
        <v>9023732.1999999993</v>
      </c>
      <c r="I514" s="49">
        <v>3110.1012000000001</v>
      </c>
      <c r="J514" s="49">
        <v>14039951.039999999</v>
      </c>
      <c r="L514" s="50">
        <v>14039951</v>
      </c>
      <c r="M514" s="50">
        <v>1217270</v>
      </c>
      <c r="N514" s="50">
        <v>12822681</v>
      </c>
      <c r="O514" s="50">
        <v>1068558</v>
      </c>
    </row>
    <row r="515" spans="1:15" x14ac:dyDescent="0.2">
      <c r="A515">
        <v>112103</v>
      </c>
      <c r="B515">
        <v>730.1105</v>
      </c>
      <c r="C515">
        <v>1.032</v>
      </c>
      <c r="D515" s="49">
        <v>4803396.9800000004</v>
      </c>
      <c r="E515" s="49">
        <v>1611123.57</v>
      </c>
      <c r="F515" s="49">
        <v>3192273.41</v>
      </c>
      <c r="G515" s="49">
        <v>3151769.84</v>
      </c>
      <c r="H515" s="49">
        <v>3194168.97</v>
      </c>
      <c r="I515" s="49">
        <v>3530.5167000000001</v>
      </c>
      <c r="J515" s="49">
        <v>3192273.41</v>
      </c>
      <c r="K515" t="s">
        <v>795</v>
      </c>
      <c r="L515" s="50">
        <v>3163033</v>
      </c>
      <c r="M515" s="50">
        <v>272965</v>
      </c>
      <c r="N515" s="50">
        <v>2890068</v>
      </c>
      <c r="O515" s="50">
        <v>240840</v>
      </c>
    </row>
    <row r="516" spans="1:15" x14ac:dyDescent="0.2">
      <c r="A516">
        <v>113001</v>
      </c>
      <c r="B516">
        <v>292.45339999999999</v>
      </c>
      <c r="C516">
        <v>1</v>
      </c>
      <c r="D516" s="49">
        <v>1864390.43</v>
      </c>
      <c r="E516" s="49">
        <v>955458.03</v>
      </c>
      <c r="F516" s="49">
        <v>908932.4</v>
      </c>
      <c r="G516" s="49">
        <v>1238210.8899999999</v>
      </c>
      <c r="H516" s="49">
        <v>1298165.42</v>
      </c>
      <c r="I516" s="49">
        <v>3128.1855999999998</v>
      </c>
      <c r="J516" s="49">
        <v>1298165.42</v>
      </c>
      <c r="K516" t="s">
        <v>794</v>
      </c>
      <c r="L516" s="50">
        <v>1298165</v>
      </c>
      <c r="M516" s="50">
        <v>117501</v>
      </c>
      <c r="N516" s="50">
        <v>1180664</v>
      </c>
      <c r="O516" s="50">
        <v>98388</v>
      </c>
    </row>
    <row r="517" spans="1:15" x14ac:dyDescent="0.2">
      <c r="A517">
        <v>114112</v>
      </c>
      <c r="B517">
        <v>365.39159999999998</v>
      </c>
      <c r="C517">
        <v>1</v>
      </c>
      <c r="D517" s="49">
        <v>2329371.4500000002</v>
      </c>
      <c r="E517" s="49">
        <v>603936.22</v>
      </c>
      <c r="F517" s="49">
        <v>1725435.23</v>
      </c>
      <c r="G517" s="49">
        <v>2074624.94</v>
      </c>
      <c r="H517" s="49">
        <v>2082157.45</v>
      </c>
      <c r="I517" s="49">
        <v>4355.6180000000004</v>
      </c>
      <c r="J517" s="49">
        <v>2082157.45</v>
      </c>
      <c r="K517" t="s">
        <v>794</v>
      </c>
      <c r="L517" s="50">
        <v>2082157</v>
      </c>
      <c r="M517" s="50">
        <v>138938</v>
      </c>
      <c r="N517" s="50">
        <v>1943219</v>
      </c>
      <c r="O517" s="50">
        <v>161935</v>
      </c>
    </row>
    <row r="518" spans="1:15" x14ac:dyDescent="0.2">
      <c r="A518">
        <v>114113</v>
      </c>
      <c r="B518">
        <v>732.07899999999995</v>
      </c>
      <c r="C518">
        <v>1</v>
      </c>
      <c r="D518" s="49">
        <v>4667003.63</v>
      </c>
      <c r="E518" s="49">
        <v>1253266.8899999999</v>
      </c>
      <c r="F518" s="49">
        <v>3413736.74</v>
      </c>
      <c r="G518" s="49">
        <v>2464391.56</v>
      </c>
      <c r="H518" s="49">
        <v>2603331.25</v>
      </c>
      <c r="I518" s="49">
        <v>3320.2795000000001</v>
      </c>
      <c r="J518" s="49">
        <v>3413736.74</v>
      </c>
      <c r="L518" s="50">
        <v>3413737</v>
      </c>
      <c r="M518" s="50">
        <v>289949</v>
      </c>
      <c r="N518" s="50">
        <v>3123788</v>
      </c>
      <c r="O518" s="50">
        <v>260316</v>
      </c>
    </row>
    <row r="519" spans="1:15" x14ac:dyDescent="0.2">
      <c r="A519">
        <v>114114</v>
      </c>
      <c r="B519" s="49">
        <v>1500.9471000000001</v>
      </c>
      <c r="C519">
        <v>1</v>
      </c>
      <c r="D519" s="49">
        <v>9568537.7599999998</v>
      </c>
      <c r="E519" s="49">
        <v>3017604.79</v>
      </c>
      <c r="F519" s="49">
        <v>6550932.9699999997</v>
      </c>
      <c r="G519" s="49">
        <v>5023887.1500000004</v>
      </c>
      <c r="H519" s="49">
        <v>5064219.9000000004</v>
      </c>
      <c r="I519" s="49">
        <v>3166.8593999999998</v>
      </c>
      <c r="J519" s="49">
        <v>6550932.9699999997</v>
      </c>
      <c r="L519" s="50">
        <v>6550933</v>
      </c>
      <c r="M519" s="50">
        <v>598887</v>
      </c>
      <c r="N519" s="50">
        <v>5952046</v>
      </c>
      <c r="O519" s="50">
        <v>496004</v>
      </c>
    </row>
    <row r="520" spans="1:15" x14ac:dyDescent="0.2">
      <c r="A520">
        <v>114115</v>
      </c>
      <c r="B520">
        <v>683.45</v>
      </c>
      <c r="C520">
        <v>1</v>
      </c>
      <c r="D520" s="49">
        <v>4356993.75</v>
      </c>
      <c r="E520" s="49">
        <v>1228524.7</v>
      </c>
      <c r="F520" s="49">
        <v>3128469.05</v>
      </c>
      <c r="G520" s="49">
        <v>2455370.4500000002</v>
      </c>
      <c r="H520" s="49">
        <v>2320243.7799999998</v>
      </c>
      <c r="I520" s="49">
        <v>3115.8247999999999</v>
      </c>
      <c r="J520" s="49">
        <v>3128469.05</v>
      </c>
      <c r="L520" s="50">
        <v>3128469</v>
      </c>
      <c r="M520" s="50">
        <v>277916</v>
      </c>
      <c r="N520" s="50">
        <v>2850553</v>
      </c>
      <c r="O520" s="50">
        <v>237547</v>
      </c>
    </row>
    <row r="521" spans="1:15" x14ac:dyDescent="0.2">
      <c r="A521">
        <v>114116</v>
      </c>
      <c r="B521">
        <v>77.280900000000003</v>
      </c>
      <c r="C521">
        <v>1</v>
      </c>
      <c r="D521" s="49">
        <v>492665.74</v>
      </c>
      <c r="E521" s="49">
        <v>187301.1</v>
      </c>
      <c r="F521" s="49">
        <v>305364.64</v>
      </c>
      <c r="G521" s="49">
        <v>421069.69</v>
      </c>
      <c r="H521" s="49">
        <v>459766.6</v>
      </c>
      <c r="I521" s="49">
        <v>4097.7415000000001</v>
      </c>
      <c r="J521" s="49">
        <v>459766.6</v>
      </c>
      <c r="K521" t="s">
        <v>794</v>
      </c>
      <c r="L521" s="50">
        <v>459767</v>
      </c>
      <c r="M521" s="50">
        <v>28840</v>
      </c>
      <c r="N521" s="50">
        <v>430927</v>
      </c>
      <c r="O521" s="50">
        <v>35911</v>
      </c>
    </row>
    <row r="522" spans="1:15" x14ac:dyDescent="0.2">
      <c r="A522">
        <v>115115</v>
      </c>
      <c r="B522" s="49">
        <v>35370.257899999997</v>
      </c>
      <c r="C522">
        <v>1.093</v>
      </c>
      <c r="D522" s="49">
        <v>246455535.75999999</v>
      </c>
      <c r="E522" s="49">
        <v>135448097.47</v>
      </c>
      <c r="F522" s="49">
        <v>111007438.29000001</v>
      </c>
      <c r="G522" s="49">
        <v>150833835.21000001</v>
      </c>
      <c r="H522" s="49">
        <v>146397816.13</v>
      </c>
      <c r="I522" s="49">
        <v>3717.0587999999998</v>
      </c>
      <c r="J522" s="49">
        <v>131473328.39</v>
      </c>
      <c r="K522" t="s">
        <v>794</v>
      </c>
      <c r="L522" s="50">
        <v>131473328</v>
      </c>
      <c r="M522" s="50">
        <v>6430690</v>
      </c>
      <c r="N522" s="50">
        <v>125042638</v>
      </c>
      <c r="O522" s="50">
        <v>10420227</v>
      </c>
    </row>
    <row r="523" spans="1:15" x14ac:dyDescent="0.2">
      <c r="A523">
        <v>347347</v>
      </c>
      <c r="B523">
        <v>861.27200000000005</v>
      </c>
      <c r="C523">
        <v>0</v>
      </c>
      <c r="D523">
        <v>0</v>
      </c>
      <c r="E523">
        <v>0</v>
      </c>
      <c r="F523">
        <v>0</v>
      </c>
      <c r="G523" s="49">
        <v>3236405.03</v>
      </c>
      <c r="H523" s="49">
        <v>3304618.58</v>
      </c>
      <c r="I523">
        <v>0</v>
      </c>
      <c r="J523" s="49">
        <v>3249135.36</v>
      </c>
      <c r="L523" s="50">
        <v>3249135</v>
      </c>
      <c r="M523" s="50">
        <v>295677</v>
      </c>
      <c r="N523" s="50">
        <v>2953458</v>
      </c>
      <c r="O523" s="50">
        <v>246122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V528"/>
  <sheetViews>
    <sheetView workbookViewId="0">
      <pane xSplit="1" ySplit="2" topLeftCell="B3" activePane="bottomRight" state="frozen"/>
      <selection activeCell="J1" sqref="J1:K1048576"/>
      <selection pane="topRight" activeCell="J1" sqref="J1:K1048576"/>
      <selection pane="bottomLeft" activeCell="J1" sqref="J1:K1048576"/>
      <selection pane="bottomRight" activeCell="V3" sqref="V3:V528"/>
    </sheetView>
  </sheetViews>
  <sheetFormatPr defaultColWidth="9.140625" defaultRowHeight="15.75" x14ac:dyDescent="0.25"/>
  <cols>
    <col min="1" max="1" width="20.5703125" style="46" bestFit="1" customWidth="1"/>
    <col min="2" max="2" width="44.42578125" style="329" bestFit="1" customWidth="1"/>
    <col min="3" max="10" width="10" customWidth="1"/>
    <col min="11" max="12" width="9.140625" style="167"/>
    <col min="13" max="13" width="9.140625" style="253"/>
    <col min="14" max="15" width="9.140625" style="44"/>
    <col min="16" max="16" width="11" style="322" customWidth="1"/>
    <col min="17" max="17" width="11" style="324" customWidth="1"/>
    <col min="18" max="18" width="11" style="252" customWidth="1"/>
    <col min="19" max="16384" width="9.140625" style="44"/>
  </cols>
  <sheetData>
    <row r="1" spans="1:22" x14ac:dyDescent="0.25">
      <c r="A1" s="48" t="s">
        <v>125</v>
      </c>
      <c r="B1" s="328"/>
      <c r="P1" s="317"/>
      <c r="Q1" s="325"/>
      <c r="R1" s="166"/>
    </row>
    <row r="2" spans="1:22" s="251" customFormat="1" ht="12.75" x14ac:dyDescent="0.2">
      <c r="A2" s="47" t="s">
        <v>1039</v>
      </c>
      <c r="B2" s="328" t="s">
        <v>665</v>
      </c>
      <c r="C2" s="306">
        <v>2007</v>
      </c>
      <c r="D2" s="306">
        <v>2008</v>
      </c>
      <c r="E2" s="306">
        <v>2009</v>
      </c>
      <c r="F2" s="306">
        <v>2010</v>
      </c>
      <c r="G2" s="306">
        <v>2011</v>
      </c>
      <c r="H2" s="306">
        <v>2012</v>
      </c>
      <c r="I2" s="306">
        <v>2013</v>
      </c>
      <c r="J2" s="306">
        <v>2014</v>
      </c>
      <c r="K2" s="345">
        <v>2015</v>
      </c>
      <c r="L2" s="345">
        <v>2016</v>
      </c>
      <c r="M2" s="345">
        <v>2017</v>
      </c>
      <c r="N2" s="345">
        <v>2018</v>
      </c>
      <c r="O2" s="345">
        <v>2019</v>
      </c>
      <c r="P2" s="346">
        <v>2020</v>
      </c>
      <c r="Q2" s="346">
        <v>2021</v>
      </c>
      <c r="R2" s="306">
        <v>2022</v>
      </c>
      <c r="S2" s="345">
        <v>2023</v>
      </c>
      <c r="T2" s="251">
        <v>2024</v>
      </c>
      <c r="U2" s="251">
        <v>2025</v>
      </c>
      <c r="V2" s="251">
        <v>2026</v>
      </c>
    </row>
    <row r="3" spans="1:22" x14ac:dyDescent="0.25">
      <c r="A3" s="46">
        <v>1090</v>
      </c>
      <c r="B3" s="329" t="s">
        <v>142</v>
      </c>
      <c r="C3" s="316">
        <v>1</v>
      </c>
      <c r="D3" s="316">
        <v>1</v>
      </c>
      <c r="E3" s="316">
        <v>1</v>
      </c>
      <c r="F3" s="316">
        <v>1</v>
      </c>
      <c r="G3" s="316">
        <v>1</v>
      </c>
      <c r="H3" s="316">
        <v>1</v>
      </c>
      <c r="I3" s="316">
        <v>1</v>
      </c>
      <c r="J3" s="316">
        <v>1</v>
      </c>
      <c r="K3" s="167">
        <v>1</v>
      </c>
      <c r="L3" s="167">
        <v>1</v>
      </c>
      <c r="M3" s="63">
        <v>1</v>
      </c>
      <c r="N3" s="63">
        <v>1</v>
      </c>
      <c r="O3" s="63">
        <v>1</v>
      </c>
      <c r="P3" s="318">
        <v>1</v>
      </c>
      <c r="Q3" s="326">
        <v>1</v>
      </c>
      <c r="R3" s="316">
        <v>1</v>
      </c>
      <c r="S3" s="63">
        <v>1</v>
      </c>
      <c r="T3" s="63">
        <v>1</v>
      </c>
      <c r="U3" s="63">
        <v>1</v>
      </c>
      <c r="V3" s="63">
        <v>1</v>
      </c>
    </row>
    <row r="4" spans="1:22" x14ac:dyDescent="0.25">
      <c r="A4" s="46">
        <v>1091</v>
      </c>
      <c r="B4" s="329" t="s">
        <v>143</v>
      </c>
      <c r="C4" s="316">
        <v>1</v>
      </c>
      <c r="D4" s="316">
        <v>1</v>
      </c>
      <c r="E4" s="316">
        <v>1</v>
      </c>
      <c r="F4" s="316">
        <v>1</v>
      </c>
      <c r="G4" s="316">
        <v>1</v>
      </c>
      <c r="H4" s="316">
        <v>1</v>
      </c>
      <c r="I4" s="316">
        <v>1</v>
      </c>
      <c r="J4" s="316">
        <v>1</v>
      </c>
      <c r="K4" s="167">
        <v>1</v>
      </c>
      <c r="L4" s="167">
        <v>1</v>
      </c>
      <c r="M4" s="63">
        <v>1</v>
      </c>
      <c r="N4" s="63">
        <v>1</v>
      </c>
      <c r="O4" s="63">
        <v>1</v>
      </c>
      <c r="P4" s="318">
        <v>1</v>
      </c>
      <c r="Q4" s="326">
        <v>1</v>
      </c>
      <c r="R4" s="316">
        <v>1</v>
      </c>
      <c r="S4" s="63">
        <v>1</v>
      </c>
      <c r="T4" s="63">
        <v>1</v>
      </c>
      <c r="U4" s="63">
        <v>1</v>
      </c>
      <c r="V4" s="63">
        <v>1</v>
      </c>
    </row>
    <row r="5" spans="1:22" x14ac:dyDescent="0.25">
      <c r="A5" s="46">
        <v>1092</v>
      </c>
      <c r="B5" s="329" t="s">
        <v>144</v>
      </c>
      <c r="C5" s="316">
        <v>1</v>
      </c>
      <c r="D5" s="316">
        <v>1</v>
      </c>
      <c r="E5" s="316">
        <v>1</v>
      </c>
      <c r="F5" s="316">
        <v>1</v>
      </c>
      <c r="G5" s="316">
        <v>1</v>
      </c>
      <c r="H5" s="316">
        <v>1</v>
      </c>
      <c r="I5" s="316">
        <v>1</v>
      </c>
      <c r="J5" s="316">
        <v>1</v>
      </c>
      <c r="K5" s="167">
        <v>1</v>
      </c>
      <c r="L5" s="167">
        <v>1</v>
      </c>
      <c r="M5" s="63">
        <v>1</v>
      </c>
      <c r="N5" s="63">
        <v>1</v>
      </c>
      <c r="O5" s="63">
        <v>1</v>
      </c>
      <c r="P5" s="318">
        <v>1</v>
      </c>
      <c r="Q5" s="326">
        <v>1</v>
      </c>
      <c r="R5" s="316">
        <v>1</v>
      </c>
      <c r="S5" s="63">
        <v>1</v>
      </c>
      <c r="T5" s="63">
        <v>1</v>
      </c>
      <c r="U5" s="63">
        <v>1</v>
      </c>
      <c r="V5" s="63">
        <v>1</v>
      </c>
    </row>
    <row r="6" spans="1:22" x14ac:dyDescent="0.25">
      <c r="A6" s="46">
        <v>2089</v>
      </c>
      <c r="B6" s="329" t="s">
        <v>145</v>
      </c>
      <c r="C6" s="316">
        <v>1.036</v>
      </c>
      <c r="D6" s="316">
        <v>1.036</v>
      </c>
      <c r="E6" s="316">
        <v>1.036</v>
      </c>
      <c r="F6" s="316">
        <v>1.036</v>
      </c>
      <c r="G6" s="316">
        <v>1.036</v>
      </c>
      <c r="H6" s="316">
        <v>1.036</v>
      </c>
      <c r="I6" s="316">
        <v>1.03</v>
      </c>
      <c r="J6" s="316">
        <v>1.0309999999999999</v>
      </c>
      <c r="K6" s="167">
        <v>1.0349999999999999</v>
      </c>
      <c r="L6" s="167">
        <v>1.0369999999999999</v>
      </c>
      <c r="M6" s="63">
        <v>1.036</v>
      </c>
      <c r="N6" s="63">
        <v>1.0369999999999999</v>
      </c>
      <c r="O6" s="63">
        <v>1.0389999999999999</v>
      </c>
      <c r="P6" s="318">
        <v>1.0389999999999999</v>
      </c>
      <c r="Q6" s="326">
        <v>1.0409999999999999</v>
      </c>
      <c r="R6" s="316">
        <v>1.038</v>
      </c>
      <c r="S6" s="63">
        <v>1.0409999999999999</v>
      </c>
      <c r="T6" s="63">
        <v>1.04</v>
      </c>
      <c r="U6" s="63">
        <v>1.0389999999999999</v>
      </c>
      <c r="V6" s="63">
        <v>1.0389999999999999</v>
      </c>
    </row>
    <row r="7" spans="1:22" x14ac:dyDescent="0.25">
      <c r="A7" s="46">
        <v>2090</v>
      </c>
      <c r="B7" s="329" t="s">
        <v>146</v>
      </c>
      <c r="C7" s="316">
        <v>1.036</v>
      </c>
      <c r="D7" s="316">
        <v>1.036</v>
      </c>
      <c r="E7" s="316">
        <v>1.036</v>
      </c>
      <c r="F7" s="316">
        <v>1.036</v>
      </c>
      <c r="G7" s="316">
        <v>1.036</v>
      </c>
      <c r="H7" s="316">
        <v>1.036</v>
      </c>
      <c r="I7" s="316">
        <v>1.03</v>
      </c>
      <c r="J7" s="316">
        <v>1.0309999999999999</v>
      </c>
      <c r="K7" s="167">
        <v>1.0349999999999999</v>
      </c>
      <c r="L7" s="167">
        <v>1.0369999999999999</v>
      </c>
      <c r="M7" s="63">
        <v>1.036</v>
      </c>
      <c r="N7" s="63">
        <v>1.0369999999999999</v>
      </c>
      <c r="O7" s="63">
        <v>1.0389999999999999</v>
      </c>
      <c r="P7" s="318">
        <v>1.0389999999999999</v>
      </c>
      <c r="Q7" s="326">
        <v>1.0409999999999999</v>
      </c>
      <c r="R7" s="316">
        <v>1.038</v>
      </c>
      <c r="S7" s="63">
        <v>1.0409999999999999</v>
      </c>
      <c r="T7" s="63">
        <v>1.04</v>
      </c>
      <c r="U7" s="63">
        <v>1.0389999999999999</v>
      </c>
      <c r="V7" s="63">
        <v>1.0389999999999999</v>
      </c>
    </row>
    <row r="8" spans="1:22" x14ac:dyDescent="0.25">
      <c r="A8" s="46">
        <v>2097</v>
      </c>
      <c r="B8" s="329" t="s">
        <v>147</v>
      </c>
      <c r="C8" s="316">
        <v>1.036</v>
      </c>
      <c r="D8" s="316">
        <v>1.036</v>
      </c>
      <c r="E8" s="316">
        <v>1.036</v>
      </c>
      <c r="F8" s="316">
        <v>1.036</v>
      </c>
      <c r="G8" s="316">
        <v>1.036</v>
      </c>
      <c r="H8" s="316">
        <v>1.036</v>
      </c>
      <c r="I8" s="316">
        <v>1.03</v>
      </c>
      <c r="J8" s="316">
        <v>1.0309999999999999</v>
      </c>
      <c r="K8" s="167">
        <v>1.0349999999999999</v>
      </c>
      <c r="L8" s="167">
        <v>1.0369999999999999</v>
      </c>
      <c r="M8" s="63">
        <v>1.036</v>
      </c>
      <c r="N8" s="63">
        <v>1.0369999999999999</v>
      </c>
      <c r="O8" s="63">
        <v>1.0389999999999999</v>
      </c>
      <c r="P8" s="318">
        <v>1.0389999999999999</v>
      </c>
      <c r="Q8" s="326">
        <v>1.0409999999999999</v>
      </c>
      <c r="R8" s="316">
        <v>1.038</v>
      </c>
      <c r="S8" s="63">
        <v>1.0409999999999999</v>
      </c>
      <c r="T8" s="63">
        <v>1.04</v>
      </c>
      <c r="U8" s="63">
        <v>1.0389999999999999</v>
      </c>
      <c r="V8" s="63">
        <v>1.0389999999999999</v>
      </c>
    </row>
    <row r="9" spans="1:22" x14ac:dyDescent="0.25">
      <c r="A9" s="46">
        <v>3031</v>
      </c>
      <c r="B9" s="329" t="s">
        <v>148</v>
      </c>
      <c r="C9" s="316">
        <v>1</v>
      </c>
      <c r="D9" s="316">
        <v>1</v>
      </c>
      <c r="E9" s="316">
        <v>1</v>
      </c>
      <c r="F9" s="316">
        <v>1</v>
      </c>
      <c r="G9" s="316">
        <v>1</v>
      </c>
      <c r="H9" s="316">
        <v>1</v>
      </c>
      <c r="I9" s="316">
        <v>1</v>
      </c>
      <c r="J9" s="316">
        <v>1</v>
      </c>
      <c r="K9" s="167">
        <v>1</v>
      </c>
      <c r="L9" s="167">
        <v>1</v>
      </c>
      <c r="M9" s="63">
        <v>1</v>
      </c>
      <c r="N9" s="63">
        <v>1</v>
      </c>
      <c r="O9" s="63">
        <v>1</v>
      </c>
      <c r="P9" s="318">
        <v>1</v>
      </c>
      <c r="Q9" s="326">
        <v>1</v>
      </c>
      <c r="R9" s="316">
        <v>1</v>
      </c>
      <c r="S9" s="63">
        <v>1</v>
      </c>
      <c r="T9" s="63">
        <v>1</v>
      </c>
      <c r="U9" s="63">
        <v>1</v>
      </c>
      <c r="V9" s="63">
        <v>1</v>
      </c>
    </row>
    <row r="10" spans="1:22" x14ac:dyDescent="0.25">
      <c r="A10" s="46">
        <v>3032</v>
      </c>
      <c r="B10" s="329" t="s">
        <v>149</v>
      </c>
      <c r="C10" s="316">
        <v>1</v>
      </c>
      <c r="D10" s="316">
        <v>1</v>
      </c>
      <c r="E10" s="316">
        <v>1</v>
      </c>
      <c r="F10" s="316">
        <v>1</v>
      </c>
      <c r="G10" s="316">
        <v>1</v>
      </c>
      <c r="H10" s="316">
        <v>1</v>
      </c>
      <c r="I10" s="316">
        <v>1</v>
      </c>
      <c r="J10" s="316">
        <v>1</v>
      </c>
      <c r="K10" s="167">
        <v>1</v>
      </c>
      <c r="L10" s="167">
        <v>1</v>
      </c>
      <c r="M10" s="63">
        <v>1</v>
      </c>
      <c r="N10" s="63">
        <v>1</v>
      </c>
      <c r="O10" s="63">
        <v>1</v>
      </c>
      <c r="P10" s="318">
        <v>1</v>
      </c>
      <c r="Q10" s="326">
        <v>1</v>
      </c>
      <c r="R10" s="316">
        <v>1</v>
      </c>
      <c r="S10" s="63">
        <v>1</v>
      </c>
      <c r="T10" s="63">
        <v>1</v>
      </c>
      <c r="U10" s="63">
        <v>1</v>
      </c>
      <c r="V10" s="63">
        <v>1</v>
      </c>
    </row>
    <row r="11" spans="1:22" x14ac:dyDescent="0.25">
      <c r="A11" s="46">
        <v>3033</v>
      </c>
      <c r="B11" s="329" t="s">
        <v>150</v>
      </c>
      <c r="C11" s="316">
        <v>1</v>
      </c>
      <c r="D11" s="316">
        <v>1</v>
      </c>
      <c r="E11" s="316">
        <v>1</v>
      </c>
      <c r="F11" s="316">
        <v>1</v>
      </c>
      <c r="G11" s="316">
        <v>1</v>
      </c>
      <c r="H11" s="316">
        <v>1</v>
      </c>
      <c r="I11" s="316">
        <v>1</v>
      </c>
      <c r="J11" s="316">
        <v>1</v>
      </c>
      <c r="K11" s="167">
        <v>1</v>
      </c>
      <c r="L11" s="167">
        <v>1</v>
      </c>
      <c r="M11" s="63">
        <v>1</v>
      </c>
      <c r="N11" s="63">
        <v>1</v>
      </c>
      <c r="O11" s="63">
        <v>1</v>
      </c>
      <c r="P11" s="318">
        <v>1</v>
      </c>
      <c r="Q11" s="326">
        <v>1</v>
      </c>
      <c r="R11" s="316">
        <v>1</v>
      </c>
      <c r="S11" s="63">
        <v>1</v>
      </c>
      <c r="T11" s="63">
        <v>1</v>
      </c>
      <c r="U11" s="63">
        <v>1</v>
      </c>
      <c r="V11" s="63">
        <v>1</v>
      </c>
    </row>
    <row r="12" spans="1:22" x14ac:dyDescent="0.25">
      <c r="A12" s="46">
        <v>4106</v>
      </c>
      <c r="B12" s="329" t="s">
        <v>151</v>
      </c>
      <c r="C12" s="316">
        <v>1.016</v>
      </c>
      <c r="D12" s="316">
        <v>1.016</v>
      </c>
      <c r="E12" s="316">
        <v>1.016</v>
      </c>
      <c r="F12" s="316">
        <v>1.016</v>
      </c>
      <c r="G12" s="316">
        <v>1.016</v>
      </c>
      <c r="H12" s="316">
        <v>1.016</v>
      </c>
      <c r="I12" s="316">
        <v>1.012</v>
      </c>
      <c r="J12" s="316">
        <v>1.0089999999999999</v>
      </c>
      <c r="K12" s="167">
        <v>1.0069999999999999</v>
      </c>
      <c r="L12" s="167">
        <v>1.0069999999999999</v>
      </c>
      <c r="M12" s="63">
        <v>1.0129999999999999</v>
      </c>
      <c r="N12" s="63">
        <v>1.0089999999999999</v>
      </c>
      <c r="O12" s="63">
        <v>1.01</v>
      </c>
      <c r="P12" s="318">
        <v>1.0089999999999999</v>
      </c>
      <c r="Q12" s="326">
        <v>1.0089999999999999</v>
      </c>
      <c r="R12" s="316">
        <v>1.0089999999999999</v>
      </c>
      <c r="S12" s="63">
        <v>1.01</v>
      </c>
      <c r="T12" s="63">
        <v>1.01</v>
      </c>
      <c r="U12" s="63">
        <v>1.008</v>
      </c>
      <c r="V12" s="63">
        <v>1.0049999999999999</v>
      </c>
    </row>
    <row r="13" spans="1:22" x14ac:dyDescent="0.25">
      <c r="A13" s="46">
        <v>4109</v>
      </c>
      <c r="B13" s="329" t="s">
        <v>152</v>
      </c>
      <c r="C13" s="316">
        <v>1.016</v>
      </c>
      <c r="D13" s="316">
        <v>1.016</v>
      </c>
      <c r="E13" s="316">
        <v>1.016</v>
      </c>
      <c r="F13" s="316">
        <v>1.016</v>
      </c>
      <c r="G13" s="316">
        <v>1.016</v>
      </c>
      <c r="H13" s="316">
        <v>1.016</v>
      </c>
      <c r="I13" s="316">
        <v>1.012</v>
      </c>
      <c r="J13" s="316">
        <v>1.0089999999999999</v>
      </c>
      <c r="K13" s="167">
        <v>1.0069999999999999</v>
      </c>
      <c r="L13" s="167">
        <v>1.0069999999999999</v>
      </c>
      <c r="M13" s="63">
        <v>1.0129999999999999</v>
      </c>
      <c r="N13" s="63">
        <v>1.0089999999999999</v>
      </c>
      <c r="O13" s="63">
        <v>1.01</v>
      </c>
      <c r="P13" s="318">
        <v>1.0089999999999999</v>
      </c>
      <c r="Q13" s="326">
        <v>1.0089999999999999</v>
      </c>
      <c r="R13" s="316">
        <v>1.0089999999999999</v>
      </c>
      <c r="S13" s="63">
        <v>1.01</v>
      </c>
      <c r="T13" s="63">
        <v>1.01</v>
      </c>
      <c r="U13" s="63">
        <v>1.008</v>
      </c>
      <c r="V13" s="63">
        <v>1.0049999999999999</v>
      </c>
    </row>
    <row r="14" spans="1:22" x14ac:dyDescent="0.25">
      <c r="A14" s="46">
        <v>4110</v>
      </c>
      <c r="B14" s="329" t="s">
        <v>153</v>
      </c>
      <c r="C14" s="316">
        <v>1.016</v>
      </c>
      <c r="D14" s="316">
        <v>1.016</v>
      </c>
      <c r="E14" s="316">
        <v>1.016</v>
      </c>
      <c r="F14" s="316">
        <v>1.016</v>
      </c>
      <c r="G14" s="316">
        <v>1.016</v>
      </c>
      <c r="H14" s="316">
        <v>1.016</v>
      </c>
      <c r="I14" s="316">
        <v>1.012</v>
      </c>
      <c r="J14" s="316">
        <v>1.0089999999999999</v>
      </c>
      <c r="K14" s="167">
        <v>1.0069999999999999</v>
      </c>
      <c r="L14" s="167">
        <v>1.0069999999999999</v>
      </c>
      <c r="M14" s="63">
        <v>1.0129999999999999</v>
      </c>
      <c r="N14" s="63">
        <v>1.0089999999999999</v>
      </c>
      <c r="O14" s="63">
        <v>1.01</v>
      </c>
      <c r="P14" s="318">
        <v>1.0089999999999999</v>
      </c>
      <c r="Q14" s="326">
        <v>1.0089999999999999</v>
      </c>
      <c r="R14" s="316">
        <v>1.0089999999999999</v>
      </c>
      <c r="S14" s="63">
        <v>1.01</v>
      </c>
      <c r="T14" s="63">
        <v>1.01</v>
      </c>
      <c r="U14" s="63">
        <v>1.008</v>
      </c>
      <c r="V14" s="63">
        <v>1.0049999999999999</v>
      </c>
    </row>
    <row r="15" spans="1:22" x14ac:dyDescent="0.25">
      <c r="A15" s="46">
        <v>5120</v>
      </c>
      <c r="B15" s="329" t="s">
        <v>154</v>
      </c>
      <c r="C15" s="316">
        <v>1.0149999999999999</v>
      </c>
      <c r="D15" s="316">
        <v>1.0149999999999999</v>
      </c>
      <c r="E15" s="316">
        <v>1.0149999999999999</v>
      </c>
      <c r="F15" s="316">
        <v>1.0149999999999999</v>
      </c>
      <c r="G15" s="316">
        <v>1.0149999999999999</v>
      </c>
      <c r="H15" s="316">
        <v>1.0149999999999999</v>
      </c>
      <c r="I15" s="316">
        <v>1.012</v>
      </c>
      <c r="J15" s="316">
        <v>1.012</v>
      </c>
      <c r="K15" s="167">
        <v>1.0149999999999999</v>
      </c>
      <c r="L15" s="167">
        <v>1.014</v>
      </c>
      <c r="M15" s="63">
        <v>1.026</v>
      </c>
      <c r="N15" s="63">
        <v>1.0249999999999999</v>
      </c>
      <c r="O15" s="63">
        <v>1.0229999999999999</v>
      </c>
      <c r="P15" s="318">
        <v>1.0249999999999999</v>
      </c>
      <c r="Q15" s="326">
        <v>1.024</v>
      </c>
      <c r="R15" s="316">
        <v>1.024</v>
      </c>
      <c r="S15" s="63">
        <v>1.024</v>
      </c>
      <c r="T15" s="63">
        <v>1.0129999999999999</v>
      </c>
      <c r="U15" s="63">
        <v>1.01</v>
      </c>
      <c r="V15" s="63">
        <v>1.01</v>
      </c>
    </row>
    <row r="16" spans="1:22" x14ac:dyDescent="0.25">
      <c r="A16" s="46">
        <v>5121</v>
      </c>
      <c r="B16" s="329" t="s">
        <v>155</v>
      </c>
      <c r="C16" s="316">
        <v>1.0149999999999999</v>
      </c>
      <c r="D16" s="316">
        <v>1.0149999999999999</v>
      </c>
      <c r="E16" s="316">
        <v>1.0149999999999999</v>
      </c>
      <c r="F16" s="316">
        <v>1.0149999999999999</v>
      </c>
      <c r="G16" s="316">
        <v>1.0149999999999999</v>
      </c>
      <c r="H16" s="316">
        <v>1.0149999999999999</v>
      </c>
      <c r="I16" s="316">
        <v>1.012</v>
      </c>
      <c r="J16" s="316">
        <v>1.012</v>
      </c>
      <c r="K16" s="167">
        <v>1.0149999999999999</v>
      </c>
      <c r="L16" s="167">
        <v>1.014</v>
      </c>
      <c r="M16" s="63">
        <v>1.026</v>
      </c>
      <c r="N16" s="63">
        <v>1.0249999999999999</v>
      </c>
      <c r="O16" s="63">
        <v>1.0229999999999999</v>
      </c>
      <c r="P16" s="318">
        <v>1.0249999999999999</v>
      </c>
      <c r="Q16" s="326">
        <v>1.024</v>
      </c>
      <c r="R16" s="316">
        <v>1.024</v>
      </c>
      <c r="S16" s="63">
        <v>1.024</v>
      </c>
      <c r="T16" s="63">
        <v>1.0129999999999999</v>
      </c>
      <c r="U16" s="63">
        <v>1.01</v>
      </c>
      <c r="V16" s="63">
        <v>1.01</v>
      </c>
    </row>
    <row r="17" spans="1:22" x14ac:dyDescent="0.25">
      <c r="A17" s="46">
        <v>5122</v>
      </c>
      <c r="B17" s="329" t="s">
        <v>156</v>
      </c>
      <c r="C17" s="316">
        <v>1.0149999999999999</v>
      </c>
      <c r="D17" s="316">
        <v>1.0149999999999999</v>
      </c>
      <c r="E17" s="316">
        <v>1.0149999999999999</v>
      </c>
      <c r="F17" s="316">
        <v>1.0149999999999999</v>
      </c>
      <c r="G17" s="316">
        <v>1.0149999999999999</v>
      </c>
      <c r="H17" s="316">
        <v>1.0149999999999999</v>
      </c>
      <c r="I17" s="316">
        <v>1.012</v>
      </c>
      <c r="J17" s="316">
        <v>1.012</v>
      </c>
      <c r="K17" s="167">
        <v>1.0149999999999999</v>
      </c>
      <c r="L17" s="167">
        <v>1.014</v>
      </c>
      <c r="M17" s="63">
        <v>1.026</v>
      </c>
      <c r="N17" s="63">
        <v>1.0249999999999999</v>
      </c>
      <c r="O17" s="63">
        <v>1.0229999999999999</v>
      </c>
      <c r="P17" s="318">
        <v>1.0249999999999999</v>
      </c>
      <c r="Q17" s="326">
        <v>1.024</v>
      </c>
      <c r="R17" s="316">
        <v>1.024</v>
      </c>
      <c r="S17" s="63">
        <v>1.024</v>
      </c>
      <c r="T17" s="63">
        <v>1.0129999999999999</v>
      </c>
      <c r="U17" s="63">
        <v>1.01</v>
      </c>
      <c r="V17" s="63">
        <v>1.01</v>
      </c>
    </row>
    <row r="18" spans="1:22" x14ac:dyDescent="0.25">
      <c r="A18" s="46">
        <v>5123</v>
      </c>
      <c r="B18" s="329" t="s">
        <v>157</v>
      </c>
      <c r="C18" s="316">
        <v>1.0149999999999999</v>
      </c>
      <c r="D18" s="316">
        <v>1.0149999999999999</v>
      </c>
      <c r="E18" s="316">
        <v>1.0149999999999999</v>
      </c>
      <c r="F18" s="316">
        <v>1.0149999999999999</v>
      </c>
      <c r="G18" s="316">
        <v>1.0149999999999999</v>
      </c>
      <c r="H18" s="316">
        <v>1.0149999999999999</v>
      </c>
      <c r="I18" s="316">
        <v>1.012</v>
      </c>
      <c r="J18" s="316">
        <v>1.012</v>
      </c>
      <c r="K18" s="167">
        <v>1.0149999999999999</v>
      </c>
      <c r="L18" s="167">
        <v>1.014</v>
      </c>
      <c r="M18" s="63">
        <v>1.026</v>
      </c>
      <c r="N18" s="63">
        <v>1.0249999999999999</v>
      </c>
      <c r="O18" s="63">
        <v>1.0229999999999999</v>
      </c>
      <c r="P18" s="318">
        <v>1.0249999999999999</v>
      </c>
      <c r="Q18" s="326">
        <v>1.024</v>
      </c>
      <c r="R18" s="316">
        <v>1.024</v>
      </c>
      <c r="S18" s="63">
        <v>1.024</v>
      </c>
      <c r="T18" s="63">
        <v>1.0129999999999999</v>
      </c>
      <c r="U18" s="63">
        <v>1.01</v>
      </c>
      <c r="V18" s="63">
        <v>1.01</v>
      </c>
    </row>
    <row r="19" spans="1:22" x14ac:dyDescent="0.25">
      <c r="A19" s="46">
        <v>5124</v>
      </c>
      <c r="B19" s="329" t="s">
        <v>158</v>
      </c>
      <c r="C19" s="316">
        <v>1.0149999999999999</v>
      </c>
      <c r="D19" s="316">
        <v>1.0149999999999999</v>
      </c>
      <c r="E19" s="316">
        <v>1.0149999999999999</v>
      </c>
      <c r="F19" s="316">
        <v>1.0149999999999999</v>
      </c>
      <c r="G19" s="316">
        <v>1.0149999999999999</v>
      </c>
      <c r="H19" s="316">
        <v>1.0149999999999999</v>
      </c>
      <c r="I19" s="316">
        <v>1.012</v>
      </c>
      <c r="J19" s="316">
        <v>1.012</v>
      </c>
      <c r="K19" s="167">
        <v>1.0149999999999999</v>
      </c>
      <c r="L19" s="167">
        <v>1.014</v>
      </c>
      <c r="M19" s="63">
        <v>1.026</v>
      </c>
      <c r="N19" s="63">
        <v>1.0249999999999999</v>
      </c>
      <c r="O19" s="63">
        <v>1.0229999999999999</v>
      </c>
      <c r="P19" s="318">
        <v>1.0249999999999999</v>
      </c>
      <c r="Q19" s="326">
        <v>1.024</v>
      </c>
      <c r="R19" s="316">
        <v>1.024</v>
      </c>
      <c r="S19" s="63">
        <v>1.024</v>
      </c>
      <c r="T19" s="63">
        <v>1.0129999999999999</v>
      </c>
      <c r="U19" s="63">
        <v>1.01</v>
      </c>
      <c r="V19" s="63">
        <v>1.01</v>
      </c>
    </row>
    <row r="20" spans="1:22" x14ac:dyDescent="0.25">
      <c r="A20" s="46">
        <v>5127</v>
      </c>
      <c r="B20" s="329" t="s">
        <v>159</v>
      </c>
      <c r="C20" s="316">
        <v>1.0149999999999999</v>
      </c>
      <c r="D20" s="316">
        <v>1.0149999999999999</v>
      </c>
      <c r="E20" s="316">
        <v>1.0149999999999999</v>
      </c>
      <c r="F20" s="316">
        <v>1.0149999999999999</v>
      </c>
      <c r="G20" s="316">
        <v>1.0149999999999999</v>
      </c>
      <c r="H20" s="316">
        <v>1.0149999999999999</v>
      </c>
      <c r="I20" s="316">
        <v>1.012</v>
      </c>
      <c r="J20" s="316">
        <v>1.012</v>
      </c>
      <c r="K20" s="167">
        <v>1.0149999999999999</v>
      </c>
      <c r="L20" s="167">
        <v>1.014</v>
      </c>
      <c r="M20" s="63">
        <v>1.026</v>
      </c>
      <c r="N20" s="63">
        <v>1.0249999999999999</v>
      </c>
      <c r="O20" s="63">
        <v>1.0229999999999999</v>
      </c>
      <c r="P20" s="318">
        <v>1.0249999999999999</v>
      </c>
      <c r="Q20" s="326">
        <v>1.024</v>
      </c>
      <c r="R20" s="316">
        <v>1.024</v>
      </c>
      <c r="S20" s="63">
        <v>1.024</v>
      </c>
      <c r="T20" s="63">
        <v>1.0129999999999999</v>
      </c>
      <c r="U20" s="63">
        <v>1.01</v>
      </c>
      <c r="V20" s="63">
        <v>1.01</v>
      </c>
    </row>
    <row r="21" spans="1:22" x14ac:dyDescent="0.25">
      <c r="A21" s="46">
        <v>5128</v>
      </c>
      <c r="B21" s="329" t="s">
        <v>160</v>
      </c>
      <c r="C21" s="316">
        <v>1.0149999999999999</v>
      </c>
      <c r="D21" s="316">
        <v>1.0149999999999999</v>
      </c>
      <c r="E21" s="316">
        <v>1.0149999999999999</v>
      </c>
      <c r="F21" s="316">
        <v>1.0149999999999999</v>
      </c>
      <c r="G21" s="316">
        <v>1.0149999999999999</v>
      </c>
      <c r="H21" s="316">
        <v>1.0149999999999999</v>
      </c>
      <c r="I21" s="316">
        <v>1.012</v>
      </c>
      <c r="J21" s="316">
        <v>1.012</v>
      </c>
      <c r="K21" s="167">
        <v>1.0149999999999999</v>
      </c>
      <c r="L21" s="167">
        <v>1.014</v>
      </c>
      <c r="M21" s="63">
        <v>1.026</v>
      </c>
      <c r="N21" s="63">
        <v>1.0249999999999999</v>
      </c>
      <c r="O21" s="63">
        <v>1.0229999999999999</v>
      </c>
      <c r="P21" s="318">
        <v>1.0249999999999999</v>
      </c>
      <c r="Q21" s="326">
        <v>1.024</v>
      </c>
      <c r="R21" s="316">
        <v>1.024</v>
      </c>
      <c r="S21" s="63">
        <v>1.024</v>
      </c>
      <c r="T21" s="63">
        <v>1.0129999999999999</v>
      </c>
      <c r="U21" s="63">
        <v>1.01</v>
      </c>
      <c r="V21" s="63">
        <v>1.01</v>
      </c>
    </row>
    <row r="22" spans="1:22" x14ac:dyDescent="0.25">
      <c r="A22" s="46">
        <v>6101</v>
      </c>
      <c r="B22" s="329" t="s">
        <v>161</v>
      </c>
      <c r="C22" s="316">
        <v>1</v>
      </c>
      <c r="D22" s="316">
        <v>1</v>
      </c>
      <c r="E22" s="316">
        <v>1</v>
      </c>
      <c r="F22" s="316">
        <v>1</v>
      </c>
      <c r="G22" s="316">
        <v>1</v>
      </c>
      <c r="H22" s="316">
        <v>1</v>
      </c>
      <c r="I22" s="316">
        <v>1</v>
      </c>
      <c r="J22" s="316">
        <v>1</v>
      </c>
      <c r="K22" s="167">
        <v>1</v>
      </c>
      <c r="L22" s="167">
        <v>1</v>
      </c>
      <c r="M22" s="63">
        <v>1</v>
      </c>
      <c r="N22" s="63">
        <v>1</v>
      </c>
      <c r="O22" s="63">
        <v>1</v>
      </c>
      <c r="P22" s="318">
        <v>1</v>
      </c>
      <c r="Q22" s="326">
        <v>1</v>
      </c>
      <c r="R22" s="316">
        <v>1</v>
      </c>
      <c r="S22" s="63">
        <v>1</v>
      </c>
      <c r="T22" s="63">
        <v>1</v>
      </c>
      <c r="U22" s="63">
        <v>1</v>
      </c>
      <c r="V22" s="63">
        <v>1</v>
      </c>
    </row>
    <row r="23" spans="1:22" x14ac:dyDescent="0.25">
      <c r="A23" s="46">
        <v>6103</v>
      </c>
      <c r="B23" s="329" t="s">
        <v>162</v>
      </c>
      <c r="C23" s="316">
        <v>1</v>
      </c>
      <c r="D23" s="316">
        <v>1</v>
      </c>
      <c r="E23" s="316">
        <v>1</v>
      </c>
      <c r="F23" s="316">
        <v>1</v>
      </c>
      <c r="G23" s="316">
        <v>1</v>
      </c>
      <c r="H23" s="316">
        <v>1</v>
      </c>
      <c r="I23" s="316">
        <v>1</v>
      </c>
      <c r="J23" s="316">
        <v>1</v>
      </c>
      <c r="K23" s="167">
        <v>1</v>
      </c>
      <c r="L23" s="167">
        <v>1</v>
      </c>
      <c r="M23" s="63">
        <v>1</v>
      </c>
      <c r="N23" s="63">
        <v>1</v>
      </c>
      <c r="O23" s="63">
        <v>1</v>
      </c>
      <c r="P23" s="318">
        <v>1</v>
      </c>
      <c r="Q23" s="326">
        <v>1</v>
      </c>
      <c r="R23" s="316">
        <v>1</v>
      </c>
      <c r="S23" s="63">
        <v>1</v>
      </c>
      <c r="T23" s="63">
        <v>1</v>
      </c>
      <c r="U23" s="63">
        <v>1</v>
      </c>
      <c r="V23" s="63">
        <v>1</v>
      </c>
    </row>
    <row r="24" spans="1:22" x14ac:dyDescent="0.25">
      <c r="A24" s="46">
        <v>6104</v>
      </c>
      <c r="B24" s="329" t="s">
        <v>163</v>
      </c>
      <c r="C24" s="316">
        <v>1</v>
      </c>
      <c r="D24" s="316">
        <v>1</v>
      </c>
      <c r="E24" s="316">
        <v>1</v>
      </c>
      <c r="F24" s="316">
        <v>1</v>
      </c>
      <c r="G24" s="316">
        <v>1</v>
      </c>
      <c r="H24" s="316">
        <v>1</v>
      </c>
      <c r="I24" s="316">
        <v>1</v>
      </c>
      <c r="J24" s="316">
        <v>1</v>
      </c>
      <c r="K24" s="167">
        <v>1</v>
      </c>
      <c r="L24" s="167">
        <v>1</v>
      </c>
      <c r="M24" s="63">
        <v>1</v>
      </c>
      <c r="N24" s="63">
        <v>1</v>
      </c>
      <c r="O24" s="63">
        <v>1</v>
      </c>
      <c r="P24" s="318">
        <v>1</v>
      </c>
      <c r="Q24" s="326">
        <v>1</v>
      </c>
      <c r="R24" s="316">
        <v>1</v>
      </c>
      <c r="S24" s="63">
        <v>1</v>
      </c>
      <c r="T24" s="63">
        <v>1</v>
      </c>
      <c r="U24" s="63">
        <v>1</v>
      </c>
      <c r="V24" s="63">
        <v>1</v>
      </c>
    </row>
    <row r="25" spans="1:22" x14ac:dyDescent="0.25">
      <c r="A25" s="46">
        <v>7121</v>
      </c>
      <c r="B25" s="329" t="s">
        <v>164</v>
      </c>
      <c r="C25" s="316">
        <v>1.0900000000000001</v>
      </c>
      <c r="D25" s="316">
        <v>1.0900000000000001</v>
      </c>
      <c r="E25" s="316">
        <v>1.0900000000000001</v>
      </c>
      <c r="F25" s="316">
        <v>1.0900000000000001</v>
      </c>
      <c r="G25" s="316">
        <v>1.0900000000000001</v>
      </c>
      <c r="H25" s="316">
        <v>1.0900000000000001</v>
      </c>
      <c r="I25" s="316">
        <v>1.0820000000000001</v>
      </c>
      <c r="J25" s="316">
        <v>1.079</v>
      </c>
      <c r="K25" s="167">
        <v>1.079</v>
      </c>
      <c r="L25" s="167">
        <v>1.08</v>
      </c>
      <c r="M25" s="63">
        <v>1.0840000000000001</v>
      </c>
      <c r="N25" s="63">
        <v>1.081</v>
      </c>
      <c r="O25" s="63">
        <v>1.0840000000000001</v>
      </c>
      <c r="P25" s="318">
        <v>1.081</v>
      </c>
      <c r="Q25" s="326">
        <v>1.0780000000000001</v>
      </c>
      <c r="R25" s="316">
        <v>1.0780000000000001</v>
      </c>
      <c r="S25" s="63">
        <v>1.08</v>
      </c>
      <c r="T25" s="63">
        <v>1.0780000000000001</v>
      </c>
      <c r="U25" s="63">
        <v>1.0760000000000001</v>
      </c>
      <c r="V25" s="63">
        <v>1.075</v>
      </c>
    </row>
    <row r="26" spans="1:22" x14ac:dyDescent="0.25">
      <c r="A26" s="46">
        <v>7122</v>
      </c>
      <c r="B26" s="329" t="s">
        <v>165</v>
      </c>
      <c r="C26" s="316">
        <v>1.0900000000000001</v>
      </c>
      <c r="D26" s="316">
        <v>1.0900000000000001</v>
      </c>
      <c r="E26" s="316">
        <v>1.0900000000000001</v>
      </c>
      <c r="F26" s="316">
        <v>1.0900000000000001</v>
      </c>
      <c r="G26" s="316">
        <v>1.0900000000000001</v>
      </c>
      <c r="H26" s="316">
        <v>1.0900000000000001</v>
      </c>
      <c r="I26" s="316">
        <v>1.0820000000000001</v>
      </c>
      <c r="J26" s="316">
        <v>1.079</v>
      </c>
      <c r="K26" s="167">
        <v>1.079</v>
      </c>
      <c r="L26" s="167">
        <v>1.08</v>
      </c>
      <c r="M26" s="63">
        <v>1.0840000000000001</v>
      </c>
      <c r="N26" s="63">
        <v>1.081</v>
      </c>
      <c r="O26" s="63">
        <v>1.0840000000000001</v>
      </c>
      <c r="P26" s="318">
        <v>1.081</v>
      </c>
      <c r="Q26" s="326">
        <v>1.0780000000000001</v>
      </c>
      <c r="R26" s="316">
        <v>1.0780000000000001</v>
      </c>
      <c r="S26" s="63">
        <v>1.08</v>
      </c>
      <c r="T26" s="63">
        <v>1.0780000000000001</v>
      </c>
      <c r="U26" s="63">
        <v>1.0760000000000001</v>
      </c>
      <c r="V26" s="63">
        <v>1.075</v>
      </c>
    </row>
    <row r="27" spans="1:22" x14ac:dyDescent="0.25">
      <c r="A27" s="46">
        <v>7123</v>
      </c>
      <c r="B27" s="329" t="s">
        <v>166</v>
      </c>
      <c r="C27" s="316">
        <v>1.0900000000000001</v>
      </c>
      <c r="D27" s="316">
        <v>1.0900000000000001</v>
      </c>
      <c r="E27" s="316">
        <v>1.0900000000000001</v>
      </c>
      <c r="F27" s="316">
        <v>1.0900000000000001</v>
      </c>
      <c r="G27" s="316">
        <v>1.0900000000000001</v>
      </c>
      <c r="H27" s="316">
        <v>1.0900000000000001</v>
      </c>
      <c r="I27" s="316">
        <v>1.0820000000000001</v>
      </c>
      <c r="J27" s="316">
        <v>1.079</v>
      </c>
      <c r="K27" s="167">
        <v>1.079</v>
      </c>
      <c r="L27" s="167">
        <v>1.08</v>
      </c>
      <c r="M27" s="63">
        <v>1.0840000000000001</v>
      </c>
      <c r="N27" s="63">
        <v>1.081</v>
      </c>
      <c r="O27" s="63">
        <v>1.0840000000000001</v>
      </c>
      <c r="P27" s="318">
        <v>1.081</v>
      </c>
      <c r="Q27" s="326">
        <v>1.0780000000000001</v>
      </c>
      <c r="R27" s="316">
        <v>1.0780000000000001</v>
      </c>
      <c r="S27" s="63">
        <v>1.08</v>
      </c>
      <c r="T27" s="63">
        <v>1.0780000000000001</v>
      </c>
      <c r="U27" s="63">
        <v>1.0760000000000001</v>
      </c>
      <c r="V27" s="63">
        <v>1.075</v>
      </c>
    </row>
    <row r="28" spans="1:22" x14ac:dyDescent="0.25">
      <c r="A28" s="46">
        <v>7124</v>
      </c>
      <c r="B28" s="329" t="s">
        <v>167</v>
      </c>
      <c r="C28" s="316">
        <v>1.0900000000000001</v>
      </c>
      <c r="D28" s="316">
        <v>1.0900000000000001</v>
      </c>
      <c r="E28" s="316">
        <v>1.0900000000000001</v>
      </c>
      <c r="F28" s="316">
        <v>1.0900000000000001</v>
      </c>
      <c r="G28" s="316">
        <v>1.0900000000000001</v>
      </c>
      <c r="H28" s="316">
        <v>1.0900000000000001</v>
      </c>
      <c r="I28" s="316">
        <v>1.0820000000000001</v>
      </c>
      <c r="J28" s="316">
        <v>1.079</v>
      </c>
      <c r="K28" s="167">
        <v>1.079</v>
      </c>
      <c r="L28" s="167">
        <v>1.08</v>
      </c>
      <c r="M28" s="63">
        <v>1.0840000000000001</v>
      </c>
      <c r="N28" s="63">
        <v>1.081</v>
      </c>
      <c r="O28" s="63">
        <v>1.0840000000000001</v>
      </c>
      <c r="P28" s="318">
        <v>1.081</v>
      </c>
      <c r="Q28" s="326">
        <v>1.0780000000000001</v>
      </c>
      <c r="R28" s="316">
        <v>1.0780000000000001</v>
      </c>
      <c r="S28" s="63">
        <v>1.08</v>
      </c>
      <c r="T28" s="63">
        <v>1.0780000000000001</v>
      </c>
      <c r="U28" s="63">
        <v>1.0760000000000001</v>
      </c>
      <c r="V28" s="63">
        <v>1.075</v>
      </c>
    </row>
    <row r="29" spans="1:22" x14ac:dyDescent="0.25">
      <c r="A29" s="46">
        <v>7125</v>
      </c>
      <c r="B29" s="329" t="s">
        <v>168</v>
      </c>
      <c r="C29" s="316">
        <v>1.0900000000000001</v>
      </c>
      <c r="D29" s="316">
        <v>1.0900000000000001</v>
      </c>
      <c r="E29" s="316">
        <v>1.0900000000000001</v>
      </c>
      <c r="F29" s="316">
        <v>1.0900000000000001</v>
      </c>
      <c r="G29" s="316">
        <v>1.0900000000000001</v>
      </c>
      <c r="H29" s="316">
        <v>1.0900000000000001</v>
      </c>
      <c r="I29" s="316">
        <v>1.0820000000000001</v>
      </c>
      <c r="J29" s="316">
        <v>1.079</v>
      </c>
      <c r="K29" s="167">
        <v>1.079</v>
      </c>
      <c r="L29" s="167">
        <v>1.08</v>
      </c>
      <c r="M29" s="63">
        <v>1.0840000000000001</v>
      </c>
      <c r="N29" s="63">
        <v>1.081</v>
      </c>
      <c r="O29" s="63">
        <v>1.0840000000000001</v>
      </c>
      <c r="P29" s="318">
        <v>1.081</v>
      </c>
      <c r="Q29" s="326">
        <v>1.0780000000000001</v>
      </c>
      <c r="R29" s="316">
        <v>1.0780000000000001</v>
      </c>
      <c r="S29" s="63">
        <v>1.08</v>
      </c>
      <c r="T29" s="63">
        <v>1.0780000000000001</v>
      </c>
      <c r="U29" s="63">
        <v>1.0760000000000001</v>
      </c>
      <c r="V29" s="63">
        <v>1.075</v>
      </c>
    </row>
    <row r="30" spans="1:22" x14ac:dyDescent="0.25">
      <c r="A30" s="46">
        <v>7126</v>
      </c>
      <c r="B30" s="329" t="s">
        <v>169</v>
      </c>
      <c r="C30" s="316">
        <v>1.0900000000000001</v>
      </c>
      <c r="D30" s="316">
        <v>1.0900000000000001</v>
      </c>
      <c r="E30" s="316">
        <v>1.0900000000000001</v>
      </c>
      <c r="F30" s="316">
        <v>1.0900000000000001</v>
      </c>
      <c r="G30" s="316">
        <v>1.0900000000000001</v>
      </c>
      <c r="H30" s="316">
        <v>1.0900000000000001</v>
      </c>
      <c r="I30" s="316">
        <v>1.0820000000000001</v>
      </c>
      <c r="J30" s="316">
        <v>1.079</v>
      </c>
      <c r="K30" s="167">
        <v>1.079</v>
      </c>
      <c r="L30" s="167">
        <v>1.08</v>
      </c>
      <c r="M30" s="63">
        <v>1.0840000000000001</v>
      </c>
      <c r="N30" s="63">
        <v>1.081</v>
      </c>
      <c r="O30" s="63">
        <v>1.0840000000000001</v>
      </c>
      <c r="P30" s="318">
        <v>1.081</v>
      </c>
      <c r="Q30" s="326">
        <v>1.0780000000000001</v>
      </c>
      <c r="R30" s="316">
        <v>1.0780000000000001</v>
      </c>
      <c r="S30" s="63">
        <v>1.08</v>
      </c>
      <c r="T30" s="63">
        <v>1.0780000000000001</v>
      </c>
      <c r="U30" s="63">
        <v>1.0760000000000001</v>
      </c>
      <c r="V30" s="63">
        <v>1.075</v>
      </c>
    </row>
    <row r="31" spans="1:22" x14ac:dyDescent="0.25">
      <c r="A31" s="46">
        <v>7129</v>
      </c>
      <c r="B31" s="329" t="s">
        <v>170</v>
      </c>
      <c r="C31" s="316">
        <v>1.0900000000000001</v>
      </c>
      <c r="D31" s="316">
        <v>1.0900000000000001</v>
      </c>
      <c r="E31" s="316">
        <v>1.0900000000000001</v>
      </c>
      <c r="F31" s="316">
        <v>1.0900000000000001</v>
      </c>
      <c r="G31" s="316">
        <v>1.0900000000000001</v>
      </c>
      <c r="H31" s="316">
        <v>1.0900000000000001</v>
      </c>
      <c r="I31" s="316">
        <v>1.0820000000000001</v>
      </c>
      <c r="J31" s="316">
        <v>1.079</v>
      </c>
      <c r="K31" s="167">
        <v>1.079</v>
      </c>
      <c r="L31" s="167">
        <v>1.08</v>
      </c>
      <c r="M31" s="63">
        <v>1.0840000000000001</v>
      </c>
      <c r="N31" s="63">
        <v>1.081</v>
      </c>
      <c r="O31" s="63">
        <v>1.0840000000000001</v>
      </c>
      <c r="P31" s="318">
        <v>1.081</v>
      </c>
      <c r="Q31" s="326">
        <v>1.0780000000000001</v>
      </c>
      <c r="R31" s="316">
        <v>1.0780000000000001</v>
      </c>
      <c r="S31" s="63">
        <v>1.08</v>
      </c>
      <c r="T31" s="63">
        <v>1.0780000000000001</v>
      </c>
      <c r="U31" s="63">
        <v>1.0760000000000001</v>
      </c>
      <c r="V31" s="63">
        <v>1.075</v>
      </c>
    </row>
    <row r="32" spans="1:22" x14ac:dyDescent="0.25">
      <c r="A32" s="46">
        <v>8106</v>
      </c>
      <c r="B32" s="329" t="s">
        <v>171</v>
      </c>
      <c r="C32" s="316">
        <v>1</v>
      </c>
      <c r="D32" s="316">
        <v>1</v>
      </c>
      <c r="E32" s="316">
        <v>1</v>
      </c>
      <c r="F32" s="316">
        <v>1</v>
      </c>
      <c r="G32" s="316">
        <v>1</v>
      </c>
      <c r="H32" s="316">
        <v>1</v>
      </c>
      <c r="I32" s="316">
        <v>1</v>
      </c>
      <c r="J32" s="316">
        <v>1</v>
      </c>
      <c r="K32" s="167">
        <v>1</v>
      </c>
      <c r="L32" s="167">
        <v>1</v>
      </c>
      <c r="M32" s="63">
        <v>1</v>
      </c>
      <c r="N32" s="63">
        <v>1</v>
      </c>
      <c r="O32" s="63">
        <v>1</v>
      </c>
      <c r="P32" s="318">
        <v>1</v>
      </c>
      <c r="Q32" s="326">
        <v>1</v>
      </c>
      <c r="R32" s="316">
        <v>1</v>
      </c>
      <c r="S32" s="63">
        <v>1</v>
      </c>
      <c r="T32" s="63">
        <v>1</v>
      </c>
      <c r="U32" s="63">
        <v>1</v>
      </c>
      <c r="V32" s="63">
        <v>1</v>
      </c>
    </row>
    <row r="33" spans="1:22" x14ac:dyDescent="0.25">
      <c r="A33" s="46">
        <v>8107</v>
      </c>
      <c r="B33" s="329" t="s">
        <v>172</v>
      </c>
      <c r="C33" s="316">
        <v>1</v>
      </c>
      <c r="D33" s="316">
        <v>1</v>
      </c>
      <c r="E33" s="316">
        <v>1</v>
      </c>
      <c r="F33" s="316">
        <v>1</v>
      </c>
      <c r="G33" s="316">
        <v>1</v>
      </c>
      <c r="H33" s="316">
        <v>1</v>
      </c>
      <c r="I33" s="316">
        <v>1</v>
      </c>
      <c r="J33" s="316">
        <v>1</v>
      </c>
      <c r="K33" s="167">
        <v>1</v>
      </c>
      <c r="L33" s="167">
        <v>1</v>
      </c>
      <c r="M33" s="63">
        <v>1</v>
      </c>
      <c r="N33" s="63">
        <v>1</v>
      </c>
      <c r="O33" s="63">
        <v>1</v>
      </c>
      <c r="P33" s="318">
        <v>1</v>
      </c>
      <c r="Q33" s="326">
        <v>1</v>
      </c>
      <c r="R33" s="316">
        <v>1</v>
      </c>
      <c r="S33" s="63">
        <v>1</v>
      </c>
      <c r="T33" s="63">
        <v>1</v>
      </c>
      <c r="U33" s="63">
        <v>1</v>
      </c>
      <c r="V33" s="63">
        <v>1</v>
      </c>
    </row>
    <row r="34" spans="1:22" x14ac:dyDescent="0.25">
      <c r="A34" s="46">
        <v>8111</v>
      </c>
      <c r="B34" s="329" t="s">
        <v>173</v>
      </c>
      <c r="C34" s="316">
        <v>1</v>
      </c>
      <c r="D34" s="316">
        <v>1</v>
      </c>
      <c r="E34" s="316">
        <v>1</v>
      </c>
      <c r="F34" s="316">
        <v>1</v>
      </c>
      <c r="G34" s="316">
        <v>1</v>
      </c>
      <c r="H34" s="316">
        <v>1</v>
      </c>
      <c r="I34" s="316">
        <v>1</v>
      </c>
      <c r="J34" s="316">
        <v>1</v>
      </c>
      <c r="K34" s="167">
        <v>1</v>
      </c>
      <c r="L34" s="167">
        <v>1</v>
      </c>
      <c r="M34" s="63">
        <v>1</v>
      </c>
      <c r="N34" s="63">
        <v>1</v>
      </c>
      <c r="O34" s="63">
        <v>1</v>
      </c>
      <c r="P34" s="318">
        <v>1</v>
      </c>
      <c r="Q34" s="326">
        <v>1</v>
      </c>
      <c r="R34" s="316">
        <v>1</v>
      </c>
      <c r="S34" s="63">
        <v>1</v>
      </c>
      <c r="T34" s="63">
        <v>1</v>
      </c>
      <c r="U34" s="63">
        <v>1</v>
      </c>
      <c r="V34" s="63">
        <v>1</v>
      </c>
    </row>
    <row r="35" spans="1:22" x14ac:dyDescent="0.25">
      <c r="A35" s="46">
        <v>9077</v>
      </c>
      <c r="B35" s="329" t="s">
        <v>174</v>
      </c>
      <c r="C35" s="316">
        <v>1.0289999999999999</v>
      </c>
      <c r="D35" s="316">
        <v>1.0289999999999999</v>
      </c>
      <c r="E35" s="316">
        <v>1.0289999999999999</v>
      </c>
      <c r="F35" s="316">
        <v>1.0289999999999999</v>
      </c>
      <c r="G35" s="316">
        <v>1.0289999999999999</v>
      </c>
      <c r="H35" s="316">
        <v>1.0289999999999999</v>
      </c>
      <c r="I35" s="316">
        <v>1.026</v>
      </c>
      <c r="J35" s="316">
        <v>1.0249999999999999</v>
      </c>
      <c r="K35" s="167">
        <v>1.026</v>
      </c>
      <c r="L35" s="167">
        <v>1.0249999999999999</v>
      </c>
      <c r="M35" s="63">
        <v>1.026</v>
      </c>
      <c r="N35" s="63">
        <v>1.026</v>
      </c>
      <c r="O35" s="63">
        <v>1.0249999999999999</v>
      </c>
      <c r="P35" s="318">
        <v>1.0249999999999999</v>
      </c>
      <c r="Q35" s="326">
        <v>1.0229999999999999</v>
      </c>
      <c r="R35" s="316">
        <v>1.0229999999999999</v>
      </c>
      <c r="S35" s="63">
        <v>1.024</v>
      </c>
      <c r="T35" s="63">
        <v>1.024</v>
      </c>
      <c r="U35" s="63">
        <v>1.0229999999999999</v>
      </c>
      <c r="V35" s="63">
        <v>1.026</v>
      </c>
    </row>
    <row r="36" spans="1:22" x14ac:dyDescent="0.25">
      <c r="A36" s="46">
        <v>9078</v>
      </c>
      <c r="B36" s="329" t="s">
        <v>175</v>
      </c>
      <c r="C36" s="316">
        <v>1.0289999999999999</v>
      </c>
      <c r="D36" s="316">
        <v>1.0289999999999999</v>
      </c>
      <c r="E36" s="316">
        <v>1.0289999999999999</v>
      </c>
      <c r="F36" s="316">
        <v>1.0289999999999999</v>
      </c>
      <c r="G36" s="316">
        <v>1.0289999999999999</v>
      </c>
      <c r="H36" s="316">
        <v>1.0289999999999999</v>
      </c>
      <c r="I36" s="316">
        <v>1.026</v>
      </c>
      <c r="J36" s="316">
        <v>1.0249999999999999</v>
      </c>
      <c r="K36" s="167">
        <v>1.026</v>
      </c>
      <c r="L36" s="167">
        <v>1.0249999999999999</v>
      </c>
      <c r="M36" s="63">
        <v>1.026</v>
      </c>
      <c r="N36" s="63">
        <v>1.026</v>
      </c>
      <c r="O36" s="63">
        <v>1.0249999999999999</v>
      </c>
      <c r="P36" s="318">
        <v>1.0249999999999999</v>
      </c>
      <c r="Q36" s="326">
        <v>1.0229999999999999</v>
      </c>
      <c r="R36" s="316">
        <v>1.0229999999999999</v>
      </c>
      <c r="S36" s="63">
        <v>1.024</v>
      </c>
      <c r="T36" s="63">
        <v>1.024</v>
      </c>
      <c r="U36" s="63">
        <v>1.0229999999999999</v>
      </c>
      <c r="V36" s="63">
        <v>1.026</v>
      </c>
    </row>
    <row r="37" spans="1:22" x14ac:dyDescent="0.25">
      <c r="A37" s="46">
        <v>9079</v>
      </c>
      <c r="B37" s="329" t="s">
        <v>176</v>
      </c>
      <c r="C37" s="316">
        <v>1.0289999999999999</v>
      </c>
      <c r="D37" s="316">
        <v>1.0289999999999999</v>
      </c>
      <c r="E37" s="316">
        <v>1.0289999999999999</v>
      </c>
      <c r="F37" s="316">
        <v>1.0289999999999999</v>
      </c>
      <c r="G37" s="316">
        <v>1.0289999999999999</v>
      </c>
      <c r="H37" s="316">
        <v>1.0289999999999999</v>
      </c>
      <c r="I37" s="316">
        <v>1.026</v>
      </c>
      <c r="J37" s="316">
        <v>1.0249999999999999</v>
      </c>
      <c r="K37" s="167">
        <v>1.026</v>
      </c>
      <c r="L37" s="167">
        <v>1.0249999999999999</v>
      </c>
      <c r="M37" s="63">
        <v>1.026</v>
      </c>
      <c r="N37" s="63">
        <v>1.026</v>
      </c>
      <c r="O37" s="63">
        <v>1.0249999999999999</v>
      </c>
      <c r="P37" s="318">
        <v>1.0249999999999999</v>
      </c>
      <c r="Q37" s="326">
        <v>1.0229999999999999</v>
      </c>
      <c r="R37" s="316">
        <v>1.0229999999999999</v>
      </c>
      <c r="S37" s="63">
        <v>1.024</v>
      </c>
      <c r="T37" s="63">
        <v>1.024</v>
      </c>
      <c r="U37" s="63">
        <v>1.0229999999999999</v>
      </c>
      <c r="V37" s="63">
        <v>1.026</v>
      </c>
    </row>
    <row r="38" spans="1:22" x14ac:dyDescent="0.25">
      <c r="A38" s="46">
        <v>9080</v>
      </c>
      <c r="B38" s="329" t="s">
        <v>177</v>
      </c>
      <c r="C38" s="316">
        <v>1.0289999999999999</v>
      </c>
      <c r="D38" s="316">
        <v>1.0289999999999999</v>
      </c>
      <c r="E38" s="316">
        <v>1.0289999999999999</v>
      </c>
      <c r="F38" s="316">
        <v>1.0289999999999999</v>
      </c>
      <c r="G38" s="316">
        <v>1.0289999999999999</v>
      </c>
      <c r="H38" s="316">
        <v>1.0289999999999999</v>
      </c>
      <c r="I38" s="316">
        <v>1.026</v>
      </c>
      <c r="J38" s="316">
        <v>1.0249999999999999</v>
      </c>
      <c r="K38" s="167">
        <v>1.026</v>
      </c>
      <c r="L38" s="167">
        <v>1.0249999999999999</v>
      </c>
      <c r="M38" s="63">
        <v>1.026</v>
      </c>
      <c r="N38" s="63">
        <v>1.026</v>
      </c>
      <c r="O38" s="63">
        <v>1.0249999999999999</v>
      </c>
      <c r="P38" s="318">
        <v>1.0249999999999999</v>
      </c>
      <c r="Q38" s="326">
        <v>1.0229999999999999</v>
      </c>
      <c r="R38" s="316">
        <v>1.0229999999999999</v>
      </c>
      <c r="S38" s="63">
        <v>1.024</v>
      </c>
      <c r="T38" s="63">
        <v>1.024</v>
      </c>
      <c r="U38" s="63">
        <v>1.0229999999999999</v>
      </c>
      <c r="V38" s="63">
        <v>1.026</v>
      </c>
    </row>
    <row r="39" spans="1:22" x14ac:dyDescent="0.25">
      <c r="A39" s="46">
        <v>10087</v>
      </c>
      <c r="B39" s="329" t="s">
        <v>178</v>
      </c>
      <c r="C39" s="316">
        <v>1.0309999999999999</v>
      </c>
      <c r="D39" s="316">
        <v>1.0309999999999999</v>
      </c>
      <c r="E39" s="316">
        <v>1.0309999999999999</v>
      </c>
      <c r="F39" s="316">
        <v>1.0309999999999999</v>
      </c>
      <c r="G39" s="316">
        <v>1.0309999999999999</v>
      </c>
      <c r="H39" s="316">
        <v>1.0309999999999999</v>
      </c>
      <c r="I39" s="316">
        <v>1.03</v>
      </c>
      <c r="J39" s="316">
        <v>1.028</v>
      </c>
      <c r="K39" s="167">
        <v>1.0309999999999999</v>
      </c>
      <c r="L39" s="167">
        <v>1.0309999999999999</v>
      </c>
      <c r="M39" s="63">
        <v>1.034</v>
      </c>
      <c r="N39" s="63">
        <v>1.032</v>
      </c>
      <c r="O39" s="63">
        <v>1.0349999999999999</v>
      </c>
      <c r="P39" s="318">
        <v>1.036</v>
      </c>
      <c r="Q39" s="326">
        <v>1.034</v>
      </c>
      <c r="R39" s="316">
        <v>1.0329999999999999</v>
      </c>
      <c r="S39" s="63">
        <v>1.038</v>
      </c>
      <c r="T39" s="63">
        <v>1.042</v>
      </c>
      <c r="U39" s="63">
        <v>1.0389999999999999</v>
      </c>
      <c r="V39" s="63">
        <v>1.0349999999999999</v>
      </c>
    </row>
    <row r="40" spans="1:22" x14ac:dyDescent="0.25">
      <c r="A40" s="46">
        <v>10089</v>
      </c>
      <c r="B40" s="329" t="s">
        <v>179</v>
      </c>
      <c r="C40" s="316">
        <v>1.0309999999999999</v>
      </c>
      <c r="D40" s="316">
        <v>1.0309999999999999</v>
      </c>
      <c r="E40" s="316">
        <v>1.0309999999999999</v>
      </c>
      <c r="F40" s="316">
        <v>1.0309999999999999</v>
      </c>
      <c r="G40" s="316">
        <v>1.0309999999999999</v>
      </c>
      <c r="H40" s="316">
        <v>1.0309999999999999</v>
      </c>
      <c r="I40" s="316">
        <v>1.03</v>
      </c>
      <c r="J40" s="316">
        <v>1.028</v>
      </c>
      <c r="K40" s="167">
        <v>1.0309999999999999</v>
      </c>
      <c r="L40" s="167">
        <v>1.0309999999999999</v>
      </c>
      <c r="M40" s="63">
        <v>1.034</v>
      </c>
      <c r="N40" s="63">
        <v>1.032</v>
      </c>
      <c r="O40" s="63">
        <v>1.0349999999999999</v>
      </c>
      <c r="P40" s="318">
        <v>1.036</v>
      </c>
      <c r="Q40" s="326">
        <v>1.034</v>
      </c>
      <c r="R40" s="316">
        <v>1.0329999999999999</v>
      </c>
      <c r="S40" s="63">
        <v>1.038</v>
      </c>
      <c r="T40" s="63">
        <v>1.042</v>
      </c>
      <c r="U40" s="63">
        <v>1.0389999999999999</v>
      </c>
      <c r="V40" s="63">
        <v>1.0349999999999999</v>
      </c>
    </row>
    <row r="41" spans="1:22" x14ac:dyDescent="0.25">
      <c r="A41" s="46">
        <v>10090</v>
      </c>
      <c r="B41" s="329" t="s">
        <v>180</v>
      </c>
      <c r="C41" s="316">
        <v>1.0309999999999999</v>
      </c>
      <c r="D41" s="316">
        <v>1.0309999999999999</v>
      </c>
      <c r="E41" s="316">
        <v>1.0309999999999999</v>
      </c>
      <c r="F41" s="316">
        <v>1.0309999999999999</v>
      </c>
      <c r="G41" s="316">
        <v>1.0309999999999999</v>
      </c>
      <c r="H41" s="316">
        <v>1.0309999999999999</v>
      </c>
      <c r="I41" s="316">
        <v>1.03</v>
      </c>
      <c r="J41" s="316">
        <v>1.028</v>
      </c>
      <c r="K41" s="167">
        <v>1.0309999999999999</v>
      </c>
      <c r="L41" s="167">
        <v>1.0309999999999999</v>
      </c>
      <c r="M41" s="63">
        <v>1.034</v>
      </c>
      <c r="N41" s="63">
        <v>1.032</v>
      </c>
      <c r="O41" s="63">
        <v>1.0349999999999999</v>
      </c>
      <c r="P41" s="318">
        <v>1.036</v>
      </c>
      <c r="Q41" s="326">
        <v>1.034</v>
      </c>
      <c r="R41" s="316">
        <v>1.0329999999999999</v>
      </c>
      <c r="S41" s="63">
        <v>1.038</v>
      </c>
      <c r="T41" s="63">
        <v>1.042</v>
      </c>
      <c r="U41" s="63">
        <v>1.0389999999999999</v>
      </c>
      <c r="V41" s="63">
        <v>1.0349999999999999</v>
      </c>
    </row>
    <row r="42" spans="1:22" x14ac:dyDescent="0.25">
      <c r="A42" s="46">
        <v>10091</v>
      </c>
      <c r="B42" s="329" t="s">
        <v>181</v>
      </c>
      <c r="C42" s="316">
        <v>1.0309999999999999</v>
      </c>
      <c r="D42" s="316">
        <v>1.0309999999999999</v>
      </c>
      <c r="E42" s="316">
        <v>1.0309999999999999</v>
      </c>
      <c r="F42" s="316">
        <v>1.0309999999999999</v>
      </c>
      <c r="G42" s="316">
        <v>1.0309999999999999</v>
      </c>
      <c r="H42" s="316">
        <v>1.0309999999999999</v>
      </c>
      <c r="I42" s="316">
        <v>1.03</v>
      </c>
      <c r="J42" s="316">
        <v>1.028</v>
      </c>
      <c r="K42" s="167">
        <v>1.0309999999999999</v>
      </c>
      <c r="L42" s="167">
        <v>1.0309999999999999</v>
      </c>
      <c r="M42" s="63">
        <v>1.034</v>
      </c>
      <c r="N42" s="63">
        <v>1.032</v>
      </c>
      <c r="O42" s="63">
        <v>1.0349999999999999</v>
      </c>
      <c r="P42" s="318">
        <v>1.036</v>
      </c>
      <c r="Q42" s="326">
        <v>1.034</v>
      </c>
      <c r="R42" s="316">
        <v>1.0329999999999999</v>
      </c>
      <c r="S42" s="63">
        <v>1.038</v>
      </c>
      <c r="T42" s="63">
        <v>1.042</v>
      </c>
      <c r="U42" s="63">
        <v>1.0389999999999999</v>
      </c>
      <c r="V42" s="63">
        <v>1.0349999999999999</v>
      </c>
    </row>
    <row r="43" spans="1:22" x14ac:dyDescent="0.25">
      <c r="A43" s="46">
        <v>10092</v>
      </c>
      <c r="B43" s="329" t="s">
        <v>182</v>
      </c>
      <c r="C43" s="316">
        <v>1.0309999999999999</v>
      </c>
      <c r="D43" s="316">
        <v>1.0309999999999999</v>
      </c>
      <c r="E43" s="316">
        <v>1.0309999999999999</v>
      </c>
      <c r="F43" s="316">
        <v>1.0309999999999999</v>
      </c>
      <c r="G43" s="316">
        <v>1.0309999999999999</v>
      </c>
      <c r="H43" s="316">
        <v>1.0309999999999999</v>
      </c>
      <c r="I43" s="316">
        <v>1.03</v>
      </c>
      <c r="J43" s="316">
        <v>1.028</v>
      </c>
      <c r="K43" s="167">
        <v>1.0309999999999999</v>
      </c>
      <c r="L43" s="167">
        <v>1.0309999999999999</v>
      </c>
      <c r="M43" s="63">
        <v>1.034</v>
      </c>
      <c r="N43" s="63">
        <v>1.032</v>
      </c>
      <c r="O43" s="63">
        <v>1.0349999999999999</v>
      </c>
      <c r="P43" s="318">
        <v>1.036</v>
      </c>
      <c r="Q43" s="326">
        <v>1.034</v>
      </c>
      <c r="R43" s="316">
        <v>1.0329999999999999</v>
      </c>
      <c r="S43" s="63">
        <v>1.038</v>
      </c>
      <c r="T43" s="63">
        <v>1.042</v>
      </c>
      <c r="U43" s="63">
        <v>1.0389999999999999</v>
      </c>
      <c r="V43" s="63">
        <v>1.0349999999999999</v>
      </c>
    </row>
    <row r="44" spans="1:22" x14ac:dyDescent="0.25">
      <c r="A44" s="46">
        <v>10093</v>
      </c>
      <c r="B44" s="329" t="s">
        <v>183</v>
      </c>
      <c r="C44" s="316">
        <v>1.0309999999999999</v>
      </c>
      <c r="D44" s="316">
        <v>1.0309999999999999</v>
      </c>
      <c r="E44" s="316">
        <v>1.0309999999999999</v>
      </c>
      <c r="F44" s="316">
        <v>1.0309999999999999</v>
      </c>
      <c r="G44" s="316">
        <v>1.0309999999999999</v>
      </c>
      <c r="H44" s="316">
        <v>1.0309999999999999</v>
      </c>
      <c r="I44" s="316">
        <v>1.03</v>
      </c>
      <c r="J44" s="316">
        <v>1.028</v>
      </c>
      <c r="K44" s="167">
        <v>1.0309999999999999</v>
      </c>
      <c r="L44" s="167">
        <v>1.0309999999999999</v>
      </c>
      <c r="M44" s="63">
        <v>1.034</v>
      </c>
      <c r="N44" s="63">
        <v>1.032</v>
      </c>
      <c r="O44" s="63">
        <v>1.0349999999999999</v>
      </c>
      <c r="P44" s="318">
        <v>1.036</v>
      </c>
      <c r="Q44" s="326">
        <v>1.034</v>
      </c>
      <c r="R44" s="316">
        <v>1.0329999999999999</v>
      </c>
      <c r="S44" s="63">
        <v>1.038</v>
      </c>
      <c r="T44" s="63">
        <v>1.042</v>
      </c>
      <c r="U44" s="63">
        <v>1.0389999999999999</v>
      </c>
      <c r="V44" s="63">
        <v>1.0349999999999999</v>
      </c>
    </row>
    <row r="45" spans="1:22" x14ac:dyDescent="0.25">
      <c r="A45" s="46">
        <v>11076</v>
      </c>
      <c r="B45" s="329" t="s">
        <v>184</v>
      </c>
      <c r="C45" s="316">
        <v>1.036</v>
      </c>
      <c r="D45" s="316">
        <v>1.036</v>
      </c>
      <c r="E45" s="316">
        <v>1.036</v>
      </c>
      <c r="F45" s="316">
        <v>1.036</v>
      </c>
      <c r="G45" s="316">
        <v>1.0900000000000001</v>
      </c>
      <c r="H45" s="316">
        <v>1.0900000000000001</v>
      </c>
      <c r="I45" s="316">
        <v>1.0820000000000001</v>
      </c>
      <c r="J45" s="316">
        <v>1.079</v>
      </c>
      <c r="K45" s="167">
        <v>1.079</v>
      </c>
      <c r="L45" s="167">
        <v>1.08</v>
      </c>
      <c r="M45" s="63">
        <v>1.0840000000000001</v>
      </c>
      <c r="N45" s="63">
        <v>1.081</v>
      </c>
      <c r="O45" s="63">
        <v>1.0840000000000001</v>
      </c>
      <c r="P45" s="318">
        <v>1.081</v>
      </c>
      <c r="Q45" s="326">
        <v>1.0780000000000001</v>
      </c>
      <c r="R45" s="316">
        <v>1.0780000000000001</v>
      </c>
      <c r="S45" s="63">
        <v>1.08</v>
      </c>
      <c r="T45" s="63">
        <v>1.0780000000000001</v>
      </c>
      <c r="U45" s="63">
        <v>1.0760000000000001</v>
      </c>
      <c r="V45" s="63">
        <v>1.075</v>
      </c>
    </row>
    <row r="46" spans="1:22" x14ac:dyDescent="0.25">
      <c r="A46" s="46">
        <v>11078</v>
      </c>
      <c r="B46" s="329" t="s">
        <v>185</v>
      </c>
      <c r="C46" s="316">
        <v>1.036</v>
      </c>
      <c r="D46" s="316">
        <v>1.036</v>
      </c>
      <c r="E46" s="316">
        <v>1.036</v>
      </c>
      <c r="F46" s="316">
        <v>1.036</v>
      </c>
      <c r="G46" s="316">
        <v>1.036</v>
      </c>
      <c r="H46" s="316">
        <v>1.036</v>
      </c>
      <c r="I46" s="316">
        <v>1.03</v>
      </c>
      <c r="J46" s="316">
        <v>1.0309999999999999</v>
      </c>
      <c r="K46" s="167">
        <v>1.0349999999999999</v>
      </c>
      <c r="L46" s="167">
        <v>1.0369999999999999</v>
      </c>
      <c r="M46" s="63">
        <v>1.036</v>
      </c>
      <c r="N46" s="63">
        <v>1.0369999999999999</v>
      </c>
      <c r="O46" s="63">
        <v>1.0389999999999999</v>
      </c>
      <c r="P46" s="318">
        <v>1.0389999999999999</v>
      </c>
      <c r="Q46" s="326">
        <v>1.0409999999999999</v>
      </c>
      <c r="R46" s="316">
        <v>1.038</v>
      </c>
      <c r="S46" s="63">
        <v>1.0409999999999999</v>
      </c>
      <c r="T46" s="63">
        <v>1.04</v>
      </c>
      <c r="U46" s="63">
        <v>1.0389999999999999</v>
      </c>
      <c r="V46" s="63">
        <v>1.0389999999999999</v>
      </c>
    </row>
    <row r="47" spans="1:22" x14ac:dyDescent="0.25">
      <c r="A47" s="46">
        <v>11079</v>
      </c>
      <c r="B47" s="329" t="s">
        <v>186</v>
      </c>
      <c r="C47" s="316">
        <v>1.036</v>
      </c>
      <c r="D47" s="316">
        <v>1.036</v>
      </c>
      <c r="E47" s="316">
        <v>1.036</v>
      </c>
      <c r="F47" s="316">
        <v>1.036</v>
      </c>
      <c r="G47" s="316">
        <v>1.036</v>
      </c>
      <c r="H47" s="316">
        <v>1.036</v>
      </c>
      <c r="I47" s="316">
        <v>1.03</v>
      </c>
      <c r="J47" s="316">
        <v>1.0309999999999999</v>
      </c>
      <c r="K47" s="167">
        <v>1.0349999999999999</v>
      </c>
      <c r="L47" s="167">
        <v>1.0369999999999999</v>
      </c>
      <c r="M47" s="63">
        <v>1.036</v>
      </c>
      <c r="N47" s="63">
        <v>1.0369999999999999</v>
      </c>
      <c r="O47" s="63">
        <v>1.0389999999999999</v>
      </c>
      <c r="P47" s="318">
        <v>1.0389999999999999</v>
      </c>
      <c r="Q47" s="326">
        <v>1.0409999999999999</v>
      </c>
      <c r="R47" s="316">
        <v>1.038</v>
      </c>
      <c r="S47" s="63">
        <v>1.0409999999999999</v>
      </c>
      <c r="T47" s="63">
        <v>1.04</v>
      </c>
      <c r="U47" s="63">
        <v>1.0389999999999999</v>
      </c>
      <c r="V47" s="63">
        <v>1.0389999999999999</v>
      </c>
    </row>
    <row r="48" spans="1:22" x14ac:dyDescent="0.25">
      <c r="A48" s="46">
        <v>11082</v>
      </c>
      <c r="B48" s="329" t="s">
        <v>187</v>
      </c>
      <c r="C48" s="316">
        <v>1.036</v>
      </c>
      <c r="D48" s="316">
        <v>1.036</v>
      </c>
      <c r="E48" s="316">
        <v>1.036</v>
      </c>
      <c r="F48" s="316">
        <v>1.036</v>
      </c>
      <c r="G48" s="316">
        <v>1.036</v>
      </c>
      <c r="H48" s="316">
        <v>1.036</v>
      </c>
      <c r="I48" s="316">
        <v>1.03</v>
      </c>
      <c r="J48" s="316">
        <v>1.0309999999999999</v>
      </c>
      <c r="K48" s="167">
        <v>1.0349999999999999</v>
      </c>
      <c r="L48" s="167">
        <v>1.0369999999999999</v>
      </c>
      <c r="M48" s="63">
        <v>1.036</v>
      </c>
      <c r="N48" s="63">
        <v>1.0369999999999999</v>
      </c>
      <c r="O48" s="63">
        <v>1.0389999999999999</v>
      </c>
      <c r="P48" s="318">
        <v>1.0389999999999999</v>
      </c>
      <c r="Q48" s="326">
        <v>1.0409999999999999</v>
      </c>
      <c r="R48" s="316">
        <v>1.038</v>
      </c>
      <c r="S48" s="63">
        <v>1.0409999999999999</v>
      </c>
      <c r="T48" s="63">
        <v>1.04</v>
      </c>
      <c r="U48" s="63">
        <v>1.0389999999999999</v>
      </c>
      <c r="V48" s="63">
        <v>1.0389999999999999</v>
      </c>
    </row>
    <row r="49" spans="1:22" x14ac:dyDescent="0.25">
      <c r="A49" s="46">
        <v>12108</v>
      </c>
      <c r="B49" s="329" t="s">
        <v>188</v>
      </c>
      <c r="C49" s="316">
        <v>1.0209999999999999</v>
      </c>
      <c r="D49" s="316">
        <v>1.0209999999999999</v>
      </c>
      <c r="E49" s="316">
        <v>1.0209999999999999</v>
      </c>
      <c r="F49" s="316">
        <v>1.0209999999999999</v>
      </c>
      <c r="G49" s="316">
        <v>1.0209999999999999</v>
      </c>
      <c r="H49" s="316">
        <v>1.0209999999999999</v>
      </c>
      <c r="I49" s="316">
        <v>1.012</v>
      </c>
      <c r="J49" s="316">
        <v>1.012</v>
      </c>
      <c r="K49" s="167">
        <v>1.012</v>
      </c>
      <c r="L49" s="167">
        <v>1.0049999999999999</v>
      </c>
      <c r="M49" s="63">
        <v>1.01</v>
      </c>
      <c r="N49" s="63">
        <v>1.006</v>
      </c>
      <c r="O49" s="63">
        <v>1.006</v>
      </c>
      <c r="P49" s="318">
        <v>1.004</v>
      </c>
      <c r="Q49" s="326">
        <v>1.0049999999999999</v>
      </c>
      <c r="R49" s="316">
        <v>1.002</v>
      </c>
      <c r="S49" s="63">
        <v>1.004</v>
      </c>
      <c r="T49" s="63">
        <v>1.002</v>
      </c>
      <c r="U49" s="63">
        <v>1.002</v>
      </c>
      <c r="V49" s="63">
        <v>1.004</v>
      </c>
    </row>
    <row r="50" spans="1:22" x14ac:dyDescent="0.25">
      <c r="A50" s="46">
        <v>12109</v>
      </c>
      <c r="B50" s="329" t="s">
        <v>189</v>
      </c>
      <c r="C50" s="316">
        <v>1.0209999999999999</v>
      </c>
      <c r="D50" s="316">
        <v>1.0209999999999999</v>
      </c>
      <c r="E50" s="316">
        <v>1.0209999999999999</v>
      </c>
      <c r="F50" s="316">
        <v>1.0209999999999999</v>
      </c>
      <c r="G50" s="316">
        <v>1.0209999999999999</v>
      </c>
      <c r="H50" s="316">
        <v>1.0209999999999999</v>
      </c>
      <c r="I50" s="316">
        <v>1.012</v>
      </c>
      <c r="J50" s="316">
        <v>1.012</v>
      </c>
      <c r="K50" s="167">
        <v>1.012</v>
      </c>
      <c r="L50" s="167">
        <v>1.0049999999999999</v>
      </c>
      <c r="M50" s="63">
        <v>1.01</v>
      </c>
      <c r="N50" s="63">
        <v>1.006</v>
      </c>
      <c r="O50" s="63">
        <v>1.006</v>
      </c>
      <c r="P50" s="318">
        <v>1.004</v>
      </c>
      <c r="Q50" s="326">
        <v>1.0049999999999999</v>
      </c>
      <c r="R50" s="316">
        <v>1.002</v>
      </c>
      <c r="S50" s="63">
        <v>1.004</v>
      </c>
      <c r="T50" s="63">
        <v>1.002</v>
      </c>
      <c r="U50" s="63">
        <v>1.002</v>
      </c>
      <c r="V50" s="63">
        <v>1.004</v>
      </c>
    </row>
    <row r="51" spans="1:22" x14ac:dyDescent="0.25">
      <c r="A51" s="46">
        <v>12110</v>
      </c>
      <c r="B51" s="329" t="s">
        <v>190</v>
      </c>
      <c r="C51" s="316">
        <v>1.0209999999999999</v>
      </c>
      <c r="D51" s="316">
        <v>1.0209999999999999</v>
      </c>
      <c r="E51" s="316">
        <v>1.0209999999999999</v>
      </c>
      <c r="F51" s="316">
        <v>1.0209999999999999</v>
      </c>
      <c r="G51" s="316">
        <v>1.0209999999999999</v>
      </c>
      <c r="H51" s="316">
        <v>1.0209999999999999</v>
      </c>
      <c r="I51" s="316">
        <v>1.012</v>
      </c>
      <c r="J51" s="316">
        <v>1.012</v>
      </c>
      <c r="K51" s="167">
        <v>1.012</v>
      </c>
      <c r="L51" s="167">
        <v>1.0049999999999999</v>
      </c>
      <c r="M51" s="63">
        <v>1.01</v>
      </c>
      <c r="N51" s="63">
        <v>1.006</v>
      </c>
      <c r="O51" s="63">
        <v>1.006</v>
      </c>
      <c r="P51" s="318">
        <v>1.004</v>
      </c>
      <c r="Q51" s="326">
        <v>1.0049999999999999</v>
      </c>
      <c r="R51" s="316">
        <v>1.002</v>
      </c>
      <c r="S51" s="63">
        <v>1.004</v>
      </c>
      <c r="T51" s="63">
        <v>1.002</v>
      </c>
      <c r="U51" s="63">
        <v>1.002</v>
      </c>
      <c r="V51" s="63">
        <v>1.004</v>
      </c>
    </row>
    <row r="52" spans="1:22" x14ac:dyDescent="0.25">
      <c r="A52" s="46">
        <v>13054</v>
      </c>
      <c r="B52" s="329" t="s">
        <v>191</v>
      </c>
      <c r="C52" s="316">
        <v>1.0900000000000001</v>
      </c>
      <c r="D52" s="316">
        <v>1.0900000000000001</v>
      </c>
      <c r="E52" s="316">
        <v>1.0900000000000001</v>
      </c>
      <c r="F52" s="316">
        <v>1.0900000000000001</v>
      </c>
      <c r="G52" s="316">
        <v>1.0900000000000001</v>
      </c>
      <c r="H52" s="316">
        <v>1.0900000000000001</v>
      </c>
      <c r="I52" s="316">
        <v>1.0820000000000001</v>
      </c>
      <c r="J52" s="316">
        <v>1.079</v>
      </c>
      <c r="K52" s="167">
        <v>1.079</v>
      </c>
      <c r="L52" s="167">
        <v>1.08</v>
      </c>
      <c r="M52" s="63">
        <v>1.0840000000000001</v>
      </c>
      <c r="N52" s="63">
        <v>1.081</v>
      </c>
      <c r="O52" s="63">
        <v>1.0840000000000001</v>
      </c>
      <c r="P52" s="318">
        <v>1.081</v>
      </c>
      <c r="Q52" s="326">
        <v>1.0780000000000001</v>
      </c>
      <c r="R52" s="316">
        <v>1.0780000000000001</v>
      </c>
      <c r="S52" s="63">
        <v>1.08</v>
      </c>
      <c r="T52" s="63">
        <v>1.0780000000000001</v>
      </c>
      <c r="U52" s="63">
        <v>1.0760000000000001</v>
      </c>
      <c r="V52" s="63">
        <v>1.075</v>
      </c>
    </row>
    <row r="53" spans="1:22" x14ac:dyDescent="0.25">
      <c r="A53" s="46">
        <v>13055</v>
      </c>
      <c r="B53" s="329" t="s">
        <v>192</v>
      </c>
      <c r="C53" s="316">
        <v>1.0900000000000001</v>
      </c>
      <c r="D53" s="316">
        <v>1.0900000000000001</v>
      </c>
      <c r="E53" s="316">
        <v>1.0900000000000001</v>
      </c>
      <c r="F53" s="316">
        <v>1.0900000000000001</v>
      </c>
      <c r="G53" s="316">
        <v>1.0900000000000001</v>
      </c>
      <c r="H53" s="316">
        <v>1.0900000000000001</v>
      </c>
      <c r="I53" s="316">
        <v>1.0820000000000001</v>
      </c>
      <c r="J53" s="316">
        <v>1.079</v>
      </c>
      <c r="K53" s="167">
        <v>1.079</v>
      </c>
      <c r="L53" s="167">
        <v>1.08</v>
      </c>
      <c r="M53" s="63">
        <v>1.0840000000000001</v>
      </c>
      <c r="N53" s="63">
        <v>1.081</v>
      </c>
      <c r="O53" s="63">
        <v>1.0840000000000001</v>
      </c>
      <c r="P53" s="318">
        <v>1.081</v>
      </c>
      <c r="Q53" s="326">
        <v>1.0780000000000001</v>
      </c>
      <c r="R53" s="316">
        <v>1.0780000000000001</v>
      </c>
      <c r="S53" s="63">
        <v>1.08</v>
      </c>
      <c r="T53" s="63">
        <v>1.0780000000000001</v>
      </c>
      <c r="U53" s="63">
        <v>1.0760000000000001</v>
      </c>
      <c r="V53" s="63">
        <v>1.075</v>
      </c>
    </row>
    <row r="54" spans="1:22" x14ac:dyDescent="0.25">
      <c r="A54" s="46">
        <v>13057</v>
      </c>
      <c r="B54" s="329" t="s">
        <v>193</v>
      </c>
      <c r="C54" s="316">
        <v>1.0900000000000001</v>
      </c>
      <c r="D54" s="316">
        <v>1.0900000000000001</v>
      </c>
      <c r="E54" s="316">
        <v>1.0900000000000001</v>
      </c>
      <c r="F54" s="316">
        <v>1.0900000000000001</v>
      </c>
      <c r="G54" s="316">
        <v>1.0900000000000001</v>
      </c>
      <c r="H54" s="316">
        <v>1.0900000000000001</v>
      </c>
      <c r="I54" s="316">
        <v>1.0820000000000001</v>
      </c>
      <c r="J54" s="316">
        <v>1.079</v>
      </c>
      <c r="K54" s="167">
        <v>1.079</v>
      </c>
      <c r="L54" s="167">
        <v>1.08</v>
      </c>
      <c r="M54" s="63">
        <v>1.0840000000000001</v>
      </c>
      <c r="N54" s="63">
        <v>1.081</v>
      </c>
      <c r="O54" s="63">
        <v>1.0840000000000001</v>
      </c>
      <c r="P54" s="318">
        <v>1.081</v>
      </c>
      <c r="Q54" s="326">
        <v>1.0780000000000001</v>
      </c>
      <c r="R54" s="316">
        <v>1.0780000000000001</v>
      </c>
      <c r="S54" s="63">
        <v>1.08</v>
      </c>
      <c r="T54" s="63">
        <v>1.0780000000000001</v>
      </c>
      <c r="U54" s="63">
        <v>1.0760000000000001</v>
      </c>
      <c r="V54" s="63">
        <v>1.075</v>
      </c>
    </row>
    <row r="55" spans="1:22" x14ac:dyDescent="0.25">
      <c r="A55" s="46">
        <v>13058</v>
      </c>
      <c r="B55" s="329" t="s">
        <v>194</v>
      </c>
      <c r="C55" s="316">
        <v>1.0900000000000001</v>
      </c>
      <c r="D55" s="316">
        <v>1.0900000000000001</v>
      </c>
      <c r="E55" s="316">
        <v>1.0900000000000001</v>
      </c>
      <c r="F55" s="316">
        <v>1.0900000000000001</v>
      </c>
      <c r="G55" s="316">
        <v>1.0900000000000001</v>
      </c>
      <c r="H55" s="316">
        <v>1.0900000000000001</v>
      </c>
      <c r="I55" s="316">
        <v>1.0820000000000001</v>
      </c>
      <c r="J55" s="316">
        <v>1.079</v>
      </c>
      <c r="K55" s="167">
        <v>1.079</v>
      </c>
      <c r="L55" s="167">
        <v>1.08</v>
      </c>
      <c r="M55" s="63">
        <v>1.0840000000000001</v>
      </c>
      <c r="N55" s="63">
        <v>1.081</v>
      </c>
      <c r="O55" s="63">
        <v>1.0840000000000001</v>
      </c>
      <c r="P55" s="318">
        <v>1.081</v>
      </c>
      <c r="Q55" s="326">
        <v>1.0780000000000001</v>
      </c>
      <c r="R55" s="316">
        <v>1.0780000000000001</v>
      </c>
      <c r="S55" s="63">
        <v>1.08</v>
      </c>
      <c r="T55" s="63">
        <v>1.0780000000000001</v>
      </c>
      <c r="U55" s="63">
        <v>1.0760000000000001</v>
      </c>
      <c r="V55" s="63">
        <v>1.075</v>
      </c>
    </row>
    <row r="56" spans="1:22" x14ac:dyDescent="0.25">
      <c r="A56" s="46">
        <v>13059</v>
      </c>
      <c r="B56" s="329" t="s">
        <v>195</v>
      </c>
      <c r="C56" s="316">
        <v>1.0900000000000001</v>
      </c>
      <c r="D56" s="316">
        <v>1.0900000000000001</v>
      </c>
      <c r="E56" s="316">
        <v>1.0900000000000001</v>
      </c>
      <c r="F56" s="316">
        <v>1.0900000000000001</v>
      </c>
      <c r="G56" s="316">
        <v>1.0900000000000001</v>
      </c>
      <c r="H56" s="316">
        <v>1.0900000000000001</v>
      </c>
      <c r="I56" s="316">
        <v>1.0820000000000001</v>
      </c>
      <c r="J56" s="316">
        <v>1.079</v>
      </c>
      <c r="K56" s="167">
        <v>1.079</v>
      </c>
      <c r="L56" s="167">
        <v>1.08</v>
      </c>
      <c r="M56" s="63">
        <v>1.0840000000000001</v>
      </c>
      <c r="N56" s="63">
        <v>1.081</v>
      </c>
      <c r="O56" s="63">
        <v>1.0840000000000001</v>
      </c>
      <c r="P56" s="318">
        <v>1.081</v>
      </c>
      <c r="Q56" s="326">
        <v>1.0780000000000001</v>
      </c>
      <c r="R56" s="316">
        <v>1.0780000000000001</v>
      </c>
      <c r="S56" s="63">
        <v>1.08</v>
      </c>
      <c r="T56" s="63">
        <v>1.0780000000000001</v>
      </c>
      <c r="U56" s="63">
        <v>1.0760000000000001</v>
      </c>
      <c r="V56" s="63">
        <v>1.075</v>
      </c>
    </row>
    <row r="57" spans="1:22" x14ac:dyDescent="0.25">
      <c r="A57" s="46">
        <v>13060</v>
      </c>
      <c r="B57" s="329" t="s">
        <v>196</v>
      </c>
      <c r="C57" s="316">
        <v>1.0900000000000001</v>
      </c>
      <c r="D57" s="316">
        <v>1.0900000000000001</v>
      </c>
      <c r="E57" s="316">
        <v>1.0900000000000001</v>
      </c>
      <c r="F57" s="316">
        <v>1.0900000000000001</v>
      </c>
      <c r="G57" s="316">
        <v>1.0900000000000001</v>
      </c>
      <c r="H57" s="316">
        <v>1.0900000000000001</v>
      </c>
      <c r="I57" s="316">
        <v>1.0820000000000001</v>
      </c>
      <c r="J57" s="316">
        <v>1.079</v>
      </c>
      <c r="K57" s="167">
        <v>1.079</v>
      </c>
      <c r="L57" s="167">
        <v>1.08</v>
      </c>
      <c r="M57" s="63">
        <v>1.0840000000000001</v>
      </c>
      <c r="N57" s="63">
        <v>1.081</v>
      </c>
      <c r="O57" s="63">
        <v>1.0840000000000001</v>
      </c>
      <c r="P57" s="318">
        <v>1.081</v>
      </c>
      <c r="Q57" s="326">
        <v>1.0780000000000001</v>
      </c>
      <c r="R57" s="316">
        <v>1.0780000000000001</v>
      </c>
      <c r="S57" s="63">
        <v>1.08</v>
      </c>
      <c r="T57" s="63">
        <v>1.0780000000000001</v>
      </c>
      <c r="U57" s="63">
        <v>1.0760000000000001</v>
      </c>
      <c r="V57" s="63">
        <v>1.075</v>
      </c>
    </row>
    <row r="58" spans="1:22" x14ac:dyDescent="0.25">
      <c r="A58" s="46">
        <v>13061</v>
      </c>
      <c r="B58" s="329" t="s">
        <v>197</v>
      </c>
      <c r="C58" s="316">
        <v>1.0900000000000001</v>
      </c>
      <c r="D58" s="316">
        <v>1.0900000000000001</v>
      </c>
      <c r="E58" s="316">
        <v>1.0900000000000001</v>
      </c>
      <c r="F58" s="316">
        <v>1.0900000000000001</v>
      </c>
      <c r="G58" s="316">
        <v>1.0900000000000001</v>
      </c>
      <c r="H58" s="316">
        <v>1.0900000000000001</v>
      </c>
      <c r="I58" s="316">
        <v>1.0820000000000001</v>
      </c>
      <c r="J58" s="316">
        <v>1.079</v>
      </c>
      <c r="K58" s="167">
        <v>1.079</v>
      </c>
      <c r="L58" s="167">
        <v>1.08</v>
      </c>
      <c r="M58" s="63">
        <v>1.0840000000000001</v>
      </c>
      <c r="N58" s="63">
        <v>1.081</v>
      </c>
      <c r="O58" s="63">
        <v>1.0840000000000001</v>
      </c>
      <c r="P58" s="318">
        <v>1.081</v>
      </c>
      <c r="Q58" s="326">
        <v>1.0780000000000001</v>
      </c>
      <c r="R58" s="316">
        <v>1.0780000000000001</v>
      </c>
      <c r="S58" s="63">
        <v>1.08</v>
      </c>
      <c r="T58" s="63">
        <v>1.0780000000000001</v>
      </c>
      <c r="U58" s="63">
        <v>1.0760000000000001</v>
      </c>
      <c r="V58" s="63">
        <v>1.075</v>
      </c>
    </row>
    <row r="59" spans="1:22" x14ac:dyDescent="0.25">
      <c r="A59" s="46">
        <v>13062</v>
      </c>
      <c r="B59" s="329" t="s">
        <v>198</v>
      </c>
      <c r="C59" s="316">
        <v>1.0900000000000001</v>
      </c>
      <c r="D59" s="316">
        <v>1.0900000000000001</v>
      </c>
      <c r="E59" s="316">
        <v>1.0900000000000001</v>
      </c>
      <c r="F59" s="316">
        <v>1.0900000000000001</v>
      </c>
      <c r="G59" s="316">
        <v>1.0900000000000001</v>
      </c>
      <c r="H59" s="316">
        <v>1.0900000000000001</v>
      </c>
      <c r="I59" s="316">
        <v>1.0820000000000001</v>
      </c>
      <c r="J59" s="316">
        <v>1.079</v>
      </c>
      <c r="K59" s="167">
        <v>1.079</v>
      </c>
      <c r="L59" s="167">
        <v>1.08</v>
      </c>
      <c r="M59" s="63">
        <v>1.0840000000000001</v>
      </c>
      <c r="N59" s="63">
        <v>1.081</v>
      </c>
      <c r="O59" s="63">
        <v>1.0840000000000001</v>
      </c>
      <c r="P59" s="318">
        <v>1.081</v>
      </c>
      <c r="Q59" s="326">
        <v>1.0780000000000001</v>
      </c>
      <c r="R59" s="316">
        <v>1.0780000000000001</v>
      </c>
      <c r="S59" s="63">
        <v>1.08</v>
      </c>
      <c r="T59" s="63">
        <v>1.0780000000000001</v>
      </c>
      <c r="U59" s="63">
        <v>1.0760000000000001</v>
      </c>
      <c r="V59" s="63">
        <v>1.075</v>
      </c>
    </row>
    <row r="60" spans="1:22" x14ac:dyDescent="0.25">
      <c r="A60" s="46">
        <v>14126</v>
      </c>
      <c r="B60" s="329" t="s">
        <v>199</v>
      </c>
      <c r="C60" s="316">
        <v>1.038</v>
      </c>
      <c r="D60" s="316">
        <v>1.038</v>
      </c>
      <c r="E60" s="316">
        <v>1.038</v>
      </c>
      <c r="F60" s="316">
        <v>1.038</v>
      </c>
      <c r="G60" s="316">
        <v>1.038</v>
      </c>
      <c r="H60" s="316">
        <v>1.038</v>
      </c>
      <c r="I60" s="316">
        <v>1.034</v>
      </c>
      <c r="J60" s="316">
        <v>1.032</v>
      </c>
      <c r="K60" s="167">
        <v>1.0329999999999999</v>
      </c>
      <c r="L60" s="167">
        <v>1.03</v>
      </c>
      <c r="M60" s="63">
        <v>1.036</v>
      </c>
      <c r="N60" s="63">
        <v>1.0329999999999999</v>
      </c>
      <c r="O60" s="63">
        <v>1.0329999999999999</v>
      </c>
      <c r="P60" s="318">
        <v>1.0329999999999999</v>
      </c>
      <c r="Q60" s="326">
        <v>1.0309999999999999</v>
      </c>
      <c r="R60" s="316">
        <v>1.03</v>
      </c>
      <c r="S60" s="63">
        <v>1.0309999999999999</v>
      </c>
      <c r="T60" s="63">
        <v>1.032</v>
      </c>
      <c r="U60" s="63">
        <v>1.0269999999999999</v>
      </c>
      <c r="V60" s="63">
        <v>1.0289999999999999</v>
      </c>
    </row>
    <row r="61" spans="1:22" x14ac:dyDescent="0.25">
      <c r="A61" s="46">
        <v>14127</v>
      </c>
      <c r="B61" s="329" t="s">
        <v>200</v>
      </c>
      <c r="C61" s="316">
        <v>1.038</v>
      </c>
      <c r="D61" s="316">
        <v>1.038</v>
      </c>
      <c r="E61" s="316">
        <v>1.038</v>
      </c>
      <c r="F61" s="316">
        <v>1.038</v>
      </c>
      <c r="G61" s="316">
        <v>1.038</v>
      </c>
      <c r="H61" s="316">
        <v>1.038</v>
      </c>
      <c r="I61" s="316">
        <v>1.034</v>
      </c>
      <c r="J61" s="316">
        <v>1.032</v>
      </c>
      <c r="K61" s="167">
        <v>1.0329999999999999</v>
      </c>
      <c r="L61" s="167">
        <v>1.03</v>
      </c>
      <c r="M61" s="63">
        <v>1.036</v>
      </c>
      <c r="N61" s="63">
        <v>1.0329999999999999</v>
      </c>
      <c r="O61" s="63">
        <v>1.0329999999999999</v>
      </c>
      <c r="P61" s="318">
        <v>1.0329999999999999</v>
      </c>
      <c r="Q61" s="326">
        <v>1.0309999999999999</v>
      </c>
      <c r="R61" s="316">
        <v>1.03</v>
      </c>
      <c r="S61" s="63">
        <v>1.0309999999999999</v>
      </c>
      <c r="T61" s="63">
        <v>1.032</v>
      </c>
      <c r="U61" s="63">
        <v>1.0269999999999999</v>
      </c>
      <c r="V61" s="63">
        <v>1.0289999999999999</v>
      </c>
    </row>
    <row r="62" spans="1:22" x14ac:dyDescent="0.25">
      <c r="A62" s="46">
        <v>14129</v>
      </c>
      <c r="B62" s="329" t="s">
        <v>201</v>
      </c>
      <c r="C62" s="316">
        <v>1.038</v>
      </c>
      <c r="D62" s="316">
        <v>1.038</v>
      </c>
      <c r="E62" s="316">
        <v>1.038</v>
      </c>
      <c r="F62" s="316">
        <v>1.038</v>
      </c>
      <c r="G62" s="316">
        <v>1.038</v>
      </c>
      <c r="H62" s="316">
        <v>1.038</v>
      </c>
      <c r="I62" s="316">
        <v>1.034</v>
      </c>
      <c r="J62" s="316">
        <v>1.032</v>
      </c>
      <c r="K62" s="167">
        <v>1.0329999999999999</v>
      </c>
      <c r="L62" s="167">
        <v>1.03</v>
      </c>
      <c r="M62" s="63">
        <v>1.036</v>
      </c>
      <c r="N62" s="63">
        <v>1.0329999999999999</v>
      </c>
      <c r="O62" s="63">
        <v>1.0329999999999999</v>
      </c>
      <c r="P62" s="318">
        <v>1.0329999999999999</v>
      </c>
      <c r="Q62" s="326">
        <v>1.0309999999999999</v>
      </c>
      <c r="R62" s="316">
        <v>1.03</v>
      </c>
      <c r="S62" s="63">
        <v>1.0309999999999999</v>
      </c>
      <c r="T62" s="63">
        <v>1.032</v>
      </c>
      <c r="U62" s="63">
        <v>1.0269999999999999</v>
      </c>
      <c r="V62" s="63">
        <v>1.0289999999999999</v>
      </c>
    </row>
    <row r="63" spans="1:22" x14ac:dyDescent="0.25">
      <c r="A63" s="46">
        <v>14130</v>
      </c>
      <c r="B63" s="329" t="s">
        <v>202</v>
      </c>
      <c r="C63" s="316">
        <v>1.038</v>
      </c>
      <c r="D63" s="316">
        <v>1.038</v>
      </c>
      <c r="E63" s="316">
        <v>1.038</v>
      </c>
      <c r="F63" s="316">
        <v>1.038</v>
      </c>
      <c r="G63" s="316">
        <v>1.038</v>
      </c>
      <c r="H63" s="316">
        <v>1.038</v>
      </c>
      <c r="I63" s="316">
        <v>1.034</v>
      </c>
      <c r="J63" s="316">
        <v>1.032</v>
      </c>
      <c r="K63" s="167">
        <v>1.0329999999999999</v>
      </c>
      <c r="L63" s="167">
        <v>1.03</v>
      </c>
      <c r="M63" s="63">
        <v>1.036</v>
      </c>
      <c r="N63" s="63">
        <v>1.0329999999999999</v>
      </c>
      <c r="O63" s="63">
        <v>1.0329999999999999</v>
      </c>
      <c r="P63" s="318">
        <v>1.0329999999999999</v>
      </c>
      <c r="Q63" s="326">
        <v>1.0309999999999999</v>
      </c>
      <c r="R63" s="316">
        <v>1.03</v>
      </c>
      <c r="S63" s="63">
        <v>1.0309999999999999</v>
      </c>
      <c r="T63" s="63">
        <v>1.032</v>
      </c>
      <c r="U63" s="63">
        <v>1.0269999999999999</v>
      </c>
      <c r="V63" s="63">
        <v>1.0289999999999999</v>
      </c>
    </row>
    <row r="64" spans="1:22" x14ac:dyDescent="0.25">
      <c r="A64" s="46">
        <v>15001</v>
      </c>
      <c r="B64" s="329" t="s">
        <v>203</v>
      </c>
      <c r="C64" s="316">
        <v>1.002</v>
      </c>
      <c r="D64" s="316">
        <v>1.002</v>
      </c>
      <c r="E64" s="316">
        <v>1.002</v>
      </c>
      <c r="F64" s="316">
        <v>1.002</v>
      </c>
      <c r="G64" s="316">
        <v>1.002</v>
      </c>
      <c r="H64" s="316">
        <v>1.002</v>
      </c>
      <c r="I64" s="316">
        <v>1</v>
      </c>
      <c r="J64" s="316">
        <v>1</v>
      </c>
      <c r="K64" s="167">
        <v>1</v>
      </c>
      <c r="L64" s="167">
        <v>1</v>
      </c>
      <c r="M64" s="63">
        <v>1</v>
      </c>
      <c r="N64" s="63">
        <v>1</v>
      </c>
      <c r="O64" s="63">
        <v>1</v>
      </c>
      <c r="P64" s="318">
        <v>1</v>
      </c>
      <c r="Q64" s="326">
        <v>1</v>
      </c>
      <c r="R64" s="316">
        <v>1</v>
      </c>
      <c r="S64" s="63">
        <v>1.002</v>
      </c>
      <c r="T64" s="63">
        <v>1.0029999999999999</v>
      </c>
      <c r="U64" s="63">
        <v>1.008</v>
      </c>
      <c r="V64" s="63">
        <v>1.008</v>
      </c>
    </row>
    <row r="65" spans="1:22" x14ac:dyDescent="0.25">
      <c r="A65" s="46">
        <v>15002</v>
      </c>
      <c r="B65" s="329" t="s">
        <v>204</v>
      </c>
      <c r="C65" s="316">
        <v>1.002</v>
      </c>
      <c r="D65" s="316">
        <v>1.002</v>
      </c>
      <c r="E65" s="316">
        <v>1.002</v>
      </c>
      <c r="F65" s="316">
        <v>1.002</v>
      </c>
      <c r="G65" s="316">
        <v>1.002</v>
      </c>
      <c r="H65" s="316">
        <v>1.002</v>
      </c>
      <c r="I65" s="316">
        <v>1</v>
      </c>
      <c r="J65" s="316">
        <v>1</v>
      </c>
      <c r="K65" s="167">
        <v>1</v>
      </c>
      <c r="L65" s="167">
        <v>1</v>
      </c>
      <c r="M65" s="63">
        <v>1</v>
      </c>
      <c r="N65" s="63">
        <v>1</v>
      </c>
      <c r="O65" s="63">
        <v>1</v>
      </c>
      <c r="P65" s="318">
        <v>1</v>
      </c>
      <c r="Q65" s="326">
        <v>1</v>
      </c>
      <c r="R65" s="316">
        <v>1</v>
      </c>
      <c r="S65" s="63">
        <v>1.002</v>
      </c>
      <c r="T65" s="63">
        <v>1.0029999999999999</v>
      </c>
      <c r="U65" s="63">
        <v>1.008</v>
      </c>
      <c r="V65" s="63">
        <v>1.008</v>
      </c>
    </row>
    <row r="66" spans="1:22" x14ac:dyDescent="0.25">
      <c r="A66" s="46">
        <v>15003</v>
      </c>
      <c r="B66" s="329" t="s">
        <v>205</v>
      </c>
      <c r="C66" s="316">
        <v>1.002</v>
      </c>
      <c r="D66" s="316">
        <v>1.002</v>
      </c>
      <c r="E66" s="316">
        <v>1.002</v>
      </c>
      <c r="F66" s="316">
        <v>1.002</v>
      </c>
      <c r="G66" s="316">
        <v>1.002</v>
      </c>
      <c r="H66" s="316">
        <v>1.002</v>
      </c>
      <c r="I66" s="316">
        <v>1</v>
      </c>
      <c r="J66" s="316">
        <v>1</v>
      </c>
      <c r="K66" s="167">
        <v>1</v>
      </c>
      <c r="L66" s="167">
        <v>1</v>
      </c>
      <c r="M66" s="63">
        <v>1</v>
      </c>
      <c r="N66" s="63">
        <v>1</v>
      </c>
      <c r="O66" s="63">
        <v>1</v>
      </c>
      <c r="P66" s="318">
        <v>1</v>
      </c>
      <c r="Q66" s="326">
        <v>1</v>
      </c>
      <c r="R66" s="316">
        <v>1</v>
      </c>
      <c r="S66" s="63">
        <v>1.002</v>
      </c>
      <c r="T66" s="63">
        <v>1.0029999999999999</v>
      </c>
      <c r="U66" s="63">
        <v>1.008</v>
      </c>
      <c r="V66" s="63">
        <v>1.008</v>
      </c>
    </row>
    <row r="67" spans="1:22" x14ac:dyDescent="0.25">
      <c r="A67" s="46">
        <v>15004</v>
      </c>
      <c r="B67" s="329" t="s">
        <v>206</v>
      </c>
      <c r="C67" s="316">
        <v>1.002</v>
      </c>
      <c r="D67" s="316">
        <v>1.002</v>
      </c>
      <c r="E67" s="316">
        <v>1.002</v>
      </c>
      <c r="F67" s="316">
        <v>1.002</v>
      </c>
      <c r="G67" s="316">
        <v>1.002</v>
      </c>
      <c r="H67" s="316">
        <v>1.002</v>
      </c>
      <c r="I67" s="316">
        <v>1</v>
      </c>
      <c r="J67" s="316">
        <v>1</v>
      </c>
      <c r="K67" s="167">
        <v>1</v>
      </c>
      <c r="L67" s="167">
        <v>1</v>
      </c>
      <c r="M67" s="63">
        <v>1</v>
      </c>
      <c r="N67" s="63">
        <v>1</v>
      </c>
      <c r="O67" s="63">
        <v>1</v>
      </c>
      <c r="P67" s="318">
        <v>1</v>
      </c>
      <c r="Q67" s="326">
        <v>1</v>
      </c>
      <c r="R67" s="316">
        <v>1</v>
      </c>
      <c r="S67" s="63">
        <v>1.002</v>
      </c>
      <c r="T67" s="63">
        <v>1.0029999999999999</v>
      </c>
      <c r="U67" s="63">
        <v>1.008</v>
      </c>
      <c r="V67" s="63">
        <v>1.008</v>
      </c>
    </row>
    <row r="68" spans="1:22" x14ac:dyDescent="0.25">
      <c r="A68" s="46">
        <v>16090</v>
      </c>
      <c r="B68" s="329" t="s">
        <v>207</v>
      </c>
      <c r="C68" s="316">
        <v>1.0289999999999999</v>
      </c>
      <c r="D68" s="316">
        <v>1.0289999999999999</v>
      </c>
      <c r="E68" s="316">
        <v>1.0289999999999999</v>
      </c>
      <c r="F68" s="316">
        <v>1.0289999999999999</v>
      </c>
      <c r="G68" s="316">
        <v>1.0289999999999999</v>
      </c>
      <c r="H68" s="316">
        <v>1.0289999999999999</v>
      </c>
      <c r="I68" s="316">
        <v>1.026</v>
      </c>
      <c r="J68" s="316">
        <v>1.0249999999999999</v>
      </c>
      <c r="K68" s="167">
        <v>1.026</v>
      </c>
      <c r="L68" s="167">
        <v>1.0249999999999999</v>
      </c>
      <c r="M68" s="63">
        <v>1.026</v>
      </c>
      <c r="N68" s="63">
        <v>1.026</v>
      </c>
      <c r="O68" s="63">
        <v>1.0249999999999999</v>
      </c>
      <c r="P68" s="318">
        <v>1.0249999999999999</v>
      </c>
      <c r="Q68" s="326">
        <v>1.0229999999999999</v>
      </c>
      <c r="R68" s="316">
        <v>1.0229999999999999</v>
      </c>
      <c r="S68" s="63">
        <v>1.024</v>
      </c>
      <c r="T68" s="63">
        <v>1.024</v>
      </c>
      <c r="U68" s="63">
        <v>1.0229999999999999</v>
      </c>
      <c r="V68" s="63">
        <v>1.026</v>
      </c>
    </row>
    <row r="69" spans="1:22" x14ac:dyDescent="0.25">
      <c r="A69" s="46">
        <v>16092</v>
      </c>
      <c r="B69" s="329" t="s">
        <v>208</v>
      </c>
      <c r="C69" s="316">
        <v>1.0289999999999999</v>
      </c>
      <c r="D69" s="316">
        <v>1.0289999999999999</v>
      </c>
      <c r="E69" s="316">
        <v>1.0289999999999999</v>
      </c>
      <c r="F69" s="316">
        <v>1.0289999999999999</v>
      </c>
      <c r="G69" s="316">
        <v>1.0289999999999999</v>
      </c>
      <c r="H69" s="316">
        <v>1.0289999999999999</v>
      </c>
      <c r="I69" s="316">
        <v>1.026</v>
      </c>
      <c r="J69" s="316">
        <v>1.0249999999999999</v>
      </c>
      <c r="K69" s="167">
        <v>1.026</v>
      </c>
      <c r="L69" s="167">
        <v>1.0249999999999999</v>
      </c>
      <c r="M69" s="63">
        <v>1.026</v>
      </c>
      <c r="N69" s="63">
        <v>1.026</v>
      </c>
      <c r="O69" s="63">
        <v>1.0249999999999999</v>
      </c>
      <c r="P69" s="318">
        <v>1.0249999999999999</v>
      </c>
      <c r="Q69" s="326">
        <v>1.0229999999999999</v>
      </c>
      <c r="R69" s="316">
        <v>1.0229999999999999</v>
      </c>
      <c r="S69" s="63">
        <v>1.024</v>
      </c>
      <c r="T69" s="63">
        <v>1.024</v>
      </c>
      <c r="U69" s="63">
        <v>1.0229999999999999</v>
      </c>
      <c r="V69" s="63">
        <v>1.026</v>
      </c>
    </row>
    <row r="70" spans="1:22" x14ac:dyDescent="0.25">
      <c r="A70" s="46">
        <v>16094</v>
      </c>
      <c r="B70" s="329" t="s">
        <v>209</v>
      </c>
      <c r="C70" s="316">
        <v>1.0289999999999999</v>
      </c>
      <c r="D70" s="316">
        <v>1.0289999999999999</v>
      </c>
      <c r="E70" s="316">
        <v>1.0289999999999999</v>
      </c>
      <c r="F70" s="316">
        <v>1.0289999999999999</v>
      </c>
      <c r="G70" s="316">
        <v>1.0289999999999999</v>
      </c>
      <c r="H70" s="316">
        <v>1.0289999999999999</v>
      </c>
      <c r="I70" s="316">
        <v>1.026</v>
      </c>
      <c r="J70" s="316">
        <v>1.0249999999999999</v>
      </c>
      <c r="K70" s="167">
        <v>1.026</v>
      </c>
      <c r="L70" s="167">
        <v>1.0249999999999999</v>
      </c>
      <c r="M70" s="63">
        <v>1.026</v>
      </c>
      <c r="N70" s="63">
        <v>1.026</v>
      </c>
      <c r="O70" s="63">
        <v>1.0249999999999999</v>
      </c>
      <c r="P70" s="318">
        <v>1.0249999999999999</v>
      </c>
      <c r="Q70" s="326">
        <v>1.0229999999999999</v>
      </c>
      <c r="R70" s="316">
        <v>1.0229999999999999</v>
      </c>
      <c r="S70" s="63">
        <v>1.024</v>
      </c>
      <c r="T70" s="63">
        <v>1.024</v>
      </c>
      <c r="U70" s="63">
        <v>1.0229999999999999</v>
      </c>
      <c r="V70" s="63">
        <v>1.026</v>
      </c>
    </row>
    <row r="71" spans="1:22" x14ac:dyDescent="0.25">
      <c r="A71" s="46">
        <v>16096</v>
      </c>
      <c r="B71" s="329" t="s">
        <v>210</v>
      </c>
      <c r="C71" s="316">
        <v>1.0289999999999999</v>
      </c>
      <c r="D71" s="316">
        <v>1.0289999999999999</v>
      </c>
      <c r="E71" s="316">
        <v>1.0289999999999999</v>
      </c>
      <c r="F71" s="316">
        <v>1.0289999999999999</v>
      </c>
      <c r="G71" s="316">
        <v>1.0289999999999999</v>
      </c>
      <c r="H71" s="316">
        <v>1.0289999999999999</v>
      </c>
      <c r="I71" s="316">
        <v>1.026</v>
      </c>
      <c r="J71" s="316">
        <v>1.0249999999999999</v>
      </c>
      <c r="K71" s="167">
        <v>1.026</v>
      </c>
      <c r="L71" s="167">
        <v>1.0249999999999999</v>
      </c>
      <c r="M71" s="63">
        <v>1.026</v>
      </c>
      <c r="N71" s="63">
        <v>1.026</v>
      </c>
      <c r="O71" s="63">
        <v>1.0249999999999999</v>
      </c>
      <c r="P71" s="318">
        <v>1.0249999999999999</v>
      </c>
      <c r="Q71" s="326">
        <v>1.0229999999999999</v>
      </c>
      <c r="R71" s="316">
        <v>1.0229999999999999</v>
      </c>
      <c r="S71" s="63">
        <v>1.024</v>
      </c>
      <c r="T71" s="63">
        <v>1.024</v>
      </c>
      <c r="U71" s="63">
        <v>1.0229999999999999</v>
      </c>
      <c r="V71" s="63">
        <v>1.026</v>
      </c>
    </row>
    <row r="72" spans="1:22" x14ac:dyDescent="0.25">
      <c r="A72" s="46">
        <v>16097</v>
      </c>
      <c r="B72" s="329" t="s">
        <v>211</v>
      </c>
      <c r="C72" s="316">
        <v>1.0289999999999999</v>
      </c>
      <c r="D72" s="316">
        <v>1.0289999999999999</v>
      </c>
      <c r="E72" s="316">
        <v>1.0289999999999999</v>
      </c>
      <c r="F72" s="316">
        <v>1.0289999999999999</v>
      </c>
      <c r="G72" s="316">
        <v>1.0289999999999999</v>
      </c>
      <c r="H72" s="316">
        <v>1.0289999999999999</v>
      </c>
      <c r="I72" s="316">
        <v>1.026</v>
      </c>
      <c r="J72" s="316">
        <v>1.0249999999999999</v>
      </c>
      <c r="K72" s="167">
        <v>1.026</v>
      </c>
      <c r="L72" s="167">
        <v>1.0249999999999999</v>
      </c>
      <c r="M72" s="63">
        <v>1.026</v>
      </c>
      <c r="N72" s="63">
        <v>1.026</v>
      </c>
      <c r="O72" s="63">
        <v>1.0249999999999999</v>
      </c>
      <c r="P72" s="318">
        <v>1.0249999999999999</v>
      </c>
      <c r="Q72" s="326">
        <v>1.0229999999999999</v>
      </c>
      <c r="R72" s="316">
        <v>1.0229999999999999</v>
      </c>
      <c r="S72" s="63">
        <v>1.024</v>
      </c>
      <c r="T72" s="63">
        <v>1.024</v>
      </c>
      <c r="U72" s="63">
        <v>1.0229999999999999</v>
      </c>
      <c r="V72" s="63">
        <v>1.026</v>
      </c>
    </row>
    <row r="73" spans="1:22" x14ac:dyDescent="0.25">
      <c r="A73" s="46">
        <v>17121</v>
      </c>
      <c r="B73" s="329" t="s">
        <v>212</v>
      </c>
      <c r="C73" s="316">
        <v>1</v>
      </c>
      <c r="D73" s="316">
        <v>1</v>
      </c>
      <c r="E73" s="316">
        <v>1</v>
      </c>
      <c r="F73" s="316">
        <v>1</v>
      </c>
      <c r="G73" s="316">
        <v>1</v>
      </c>
      <c r="H73" s="316">
        <v>1</v>
      </c>
      <c r="I73" s="316">
        <v>1.0069999999999999</v>
      </c>
      <c r="J73" s="316">
        <v>1.002</v>
      </c>
      <c r="K73" s="167">
        <v>1</v>
      </c>
      <c r="L73" s="167">
        <v>1</v>
      </c>
      <c r="M73" s="63">
        <v>1</v>
      </c>
      <c r="N73" s="63">
        <v>1</v>
      </c>
      <c r="O73" s="63">
        <v>1</v>
      </c>
      <c r="P73" s="318">
        <v>1</v>
      </c>
      <c r="Q73" s="326">
        <v>1</v>
      </c>
      <c r="R73" s="316">
        <v>1</v>
      </c>
      <c r="S73" s="63">
        <v>1.008</v>
      </c>
      <c r="T73" s="63">
        <v>1.0049999999999999</v>
      </c>
      <c r="U73" s="63">
        <v>1</v>
      </c>
      <c r="V73" s="63">
        <v>1</v>
      </c>
    </row>
    <row r="74" spans="1:22" x14ac:dyDescent="0.25">
      <c r="A74" s="46">
        <v>17122</v>
      </c>
      <c r="B74" s="329" t="s">
        <v>213</v>
      </c>
      <c r="C74" s="316">
        <v>1</v>
      </c>
      <c r="D74" s="316">
        <v>1</v>
      </c>
      <c r="E74" s="316">
        <v>1</v>
      </c>
      <c r="F74" s="316">
        <v>1</v>
      </c>
      <c r="G74" s="316">
        <v>1</v>
      </c>
      <c r="H74" s="316">
        <v>1</v>
      </c>
      <c r="I74" s="316">
        <v>1.0069999999999999</v>
      </c>
      <c r="J74" s="316">
        <v>1.002</v>
      </c>
      <c r="K74" s="167">
        <v>1</v>
      </c>
      <c r="L74" s="167">
        <v>1</v>
      </c>
      <c r="M74" s="63">
        <v>1</v>
      </c>
      <c r="N74" s="63">
        <v>1</v>
      </c>
      <c r="O74" s="63">
        <v>1</v>
      </c>
      <c r="P74" s="318">
        <v>1</v>
      </c>
      <c r="Q74" s="326">
        <v>1</v>
      </c>
      <c r="R74" s="316">
        <v>1</v>
      </c>
      <c r="S74" s="63">
        <v>1.008</v>
      </c>
      <c r="T74" s="63">
        <v>1.0049999999999999</v>
      </c>
      <c r="U74" s="63">
        <v>1</v>
      </c>
      <c r="V74" s="63">
        <v>1</v>
      </c>
    </row>
    <row r="75" spans="1:22" x14ac:dyDescent="0.25">
      <c r="A75" s="46">
        <v>17124</v>
      </c>
      <c r="B75" s="329" t="s">
        <v>214</v>
      </c>
      <c r="C75" s="316">
        <v>1</v>
      </c>
      <c r="D75" s="316">
        <v>1</v>
      </c>
      <c r="E75" s="316">
        <v>1</v>
      </c>
      <c r="F75" s="316">
        <v>1</v>
      </c>
      <c r="G75" s="316">
        <v>1</v>
      </c>
      <c r="H75" s="316">
        <v>1</v>
      </c>
      <c r="I75" s="316">
        <v>1.0069999999999999</v>
      </c>
      <c r="J75" s="316">
        <v>1.002</v>
      </c>
      <c r="K75" s="167">
        <v>1</v>
      </c>
      <c r="L75" s="167">
        <v>1</v>
      </c>
      <c r="M75" s="63">
        <v>1</v>
      </c>
      <c r="N75" s="63">
        <v>1</v>
      </c>
      <c r="O75" s="63">
        <v>1</v>
      </c>
      <c r="P75" s="318">
        <v>1</v>
      </c>
      <c r="Q75" s="326">
        <v>1</v>
      </c>
      <c r="R75" s="316">
        <v>1</v>
      </c>
      <c r="S75" s="63">
        <v>1.008</v>
      </c>
      <c r="T75" s="63">
        <v>1.0049999999999999</v>
      </c>
      <c r="U75" s="63">
        <v>1</v>
      </c>
      <c r="V75" s="63">
        <v>1</v>
      </c>
    </row>
    <row r="76" spans="1:22" x14ac:dyDescent="0.25">
      <c r="A76" s="46">
        <v>17125</v>
      </c>
      <c r="B76" s="329" t="s">
        <v>215</v>
      </c>
      <c r="C76" s="316">
        <v>1</v>
      </c>
      <c r="D76" s="316">
        <v>1</v>
      </c>
      <c r="E76" s="316">
        <v>1</v>
      </c>
      <c r="F76" s="316">
        <v>1</v>
      </c>
      <c r="G76" s="316">
        <v>1</v>
      </c>
      <c r="H76" s="316">
        <v>1</v>
      </c>
      <c r="I76" s="316">
        <v>1.0069999999999999</v>
      </c>
      <c r="J76" s="316">
        <v>1.002</v>
      </c>
      <c r="K76" s="167">
        <v>1</v>
      </c>
      <c r="L76" s="167">
        <v>1</v>
      </c>
      <c r="M76" s="63">
        <v>1</v>
      </c>
      <c r="N76" s="63">
        <v>1</v>
      </c>
      <c r="O76" s="63">
        <v>1</v>
      </c>
      <c r="P76" s="318">
        <v>1</v>
      </c>
      <c r="Q76" s="326">
        <v>1</v>
      </c>
      <c r="R76" s="316">
        <v>1</v>
      </c>
      <c r="S76" s="63">
        <v>1.008</v>
      </c>
      <c r="T76" s="63">
        <v>1.0049999999999999</v>
      </c>
      <c r="U76" s="63">
        <v>1</v>
      </c>
      <c r="V76" s="63">
        <v>1</v>
      </c>
    </row>
    <row r="77" spans="1:22" x14ac:dyDescent="0.25">
      <c r="A77" s="46">
        <v>17126</v>
      </c>
      <c r="B77" s="329" t="s">
        <v>216</v>
      </c>
      <c r="C77" s="316">
        <v>1</v>
      </c>
      <c r="D77" s="316">
        <v>1</v>
      </c>
      <c r="E77" s="316">
        <v>1</v>
      </c>
      <c r="F77" s="316">
        <v>1</v>
      </c>
      <c r="G77" s="316">
        <v>1</v>
      </c>
      <c r="H77" s="316">
        <v>1</v>
      </c>
      <c r="I77" s="316">
        <v>1.0069999999999999</v>
      </c>
      <c r="J77" s="316">
        <v>1.002</v>
      </c>
      <c r="K77" s="167">
        <v>1</v>
      </c>
      <c r="L77" s="167">
        <v>1</v>
      </c>
      <c r="M77" s="63">
        <v>1</v>
      </c>
      <c r="N77" s="63">
        <v>1</v>
      </c>
      <c r="O77" s="63">
        <v>1</v>
      </c>
      <c r="P77" s="318">
        <v>1</v>
      </c>
      <c r="Q77" s="326">
        <v>1</v>
      </c>
      <c r="R77" s="316">
        <v>1</v>
      </c>
      <c r="S77" s="63">
        <v>1.008</v>
      </c>
      <c r="T77" s="63">
        <v>1.0049999999999999</v>
      </c>
      <c r="U77" s="63">
        <v>1</v>
      </c>
      <c r="V77" s="63">
        <v>1</v>
      </c>
    </row>
    <row r="78" spans="1:22" x14ac:dyDescent="0.25">
      <c r="A78" s="46">
        <v>18047</v>
      </c>
      <c r="B78" s="329" t="s">
        <v>217</v>
      </c>
      <c r="C78" s="316">
        <v>1</v>
      </c>
      <c r="D78" s="316">
        <v>1</v>
      </c>
      <c r="E78" s="316">
        <v>1</v>
      </c>
      <c r="F78" s="316">
        <v>1</v>
      </c>
      <c r="G78" s="316">
        <v>1</v>
      </c>
      <c r="H78" s="316">
        <v>1</v>
      </c>
      <c r="I78" s="316">
        <v>1</v>
      </c>
      <c r="J78" s="316">
        <v>1</v>
      </c>
      <c r="K78" s="167">
        <v>1</v>
      </c>
      <c r="L78" s="167">
        <v>1</v>
      </c>
      <c r="M78" s="63">
        <v>1</v>
      </c>
      <c r="N78" s="63">
        <v>1</v>
      </c>
      <c r="O78" s="63">
        <v>1</v>
      </c>
      <c r="P78" s="318">
        <v>1</v>
      </c>
      <c r="Q78" s="326">
        <v>1</v>
      </c>
      <c r="R78" s="316">
        <v>1</v>
      </c>
      <c r="S78" s="63">
        <v>1</v>
      </c>
      <c r="T78" s="63">
        <v>1</v>
      </c>
      <c r="U78" s="63">
        <v>1</v>
      </c>
      <c r="V78" s="63">
        <v>1</v>
      </c>
    </row>
    <row r="79" spans="1:22" x14ac:dyDescent="0.25">
      <c r="A79" s="46">
        <v>18050</v>
      </c>
      <c r="B79" s="329" t="s">
        <v>218</v>
      </c>
      <c r="C79" s="316">
        <v>1</v>
      </c>
      <c r="D79" s="316">
        <v>1</v>
      </c>
      <c r="E79" s="316">
        <v>1</v>
      </c>
      <c r="F79" s="316">
        <v>1</v>
      </c>
      <c r="G79" s="316">
        <v>1</v>
      </c>
      <c r="H79" s="316">
        <v>1</v>
      </c>
      <c r="I79" s="316">
        <v>1</v>
      </c>
      <c r="J79" s="316">
        <v>1</v>
      </c>
      <c r="K79" s="167">
        <v>1</v>
      </c>
      <c r="L79" s="167">
        <v>1</v>
      </c>
      <c r="M79" s="63">
        <v>1</v>
      </c>
      <c r="N79" s="63">
        <v>1</v>
      </c>
      <c r="O79" s="63">
        <v>1</v>
      </c>
      <c r="P79" s="318">
        <v>1</v>
      </c>
      <c r="Q79" s="326">
        <v>1</v>
      </c>
      <c r="R79" s="316">
        <v>1</v>
      </c>
      <c r="S79" s="63">
        <v>1</v>
      </c>
      <c r="T79" s="63">
        <v>1</v>
      </c>
      <c r="U79" s="63">
        <v>1</v>
      </c>
      <c r="V79" s="63">
        <v>1</v>
      </c>
    </row>
    <row r="80" spans="1:22" x14ac:dyDescent="0.25">
      <c r="A80" s="46">
        <v>19139</v>
      </c>
      <c r="B80" s="329" t="s">
        <v>219</v>
      </c>
      <c r="C80" s="316">
        <v>1.0900000000000001</v>
      </c>
      <c r="D80" s="316">
        <v>1.0900000000000001</v>
      </c>
      <c r="E80" s="316">
        <v>1.0900000000000001</v>
      </c>
      <c r="F80" s="316">
        <v>1.0900000000000001</v>
      </c>
      <c r="G80" s="316">
        <v>1.0900000000000001</v>
      </c>
      <c r="H80" s="316">
        <v>1.0900000000000001</v>
      </c>
      <c r="I80" s="316">
        <v>1.0820000000000001</v>
      </c>
      <c r="J80" s="316">
        <v>1.079</v>
      </c>
      <c r="K80" s="167">
        <v>1.079</v>
      </c>
      <c r="L80" s="167">
        <v>1.08</v>
      </c>
      <c r="M80" s="63">
        <v>1.0840000000000001</v>
      </c>
      <c r="N80" s="63">
        <v>1.081</v>
      </c>
      <c r="O80" s="63">
        <v>1.0840000000000001</v>
      </c>
      <c r="P80" s="318">
        <v>1.081</v>
      </c>
      <c r="Q80" s="326">
        <v>1.0780000000000001</v>
      </c>
      <c r="R80" s="316">
        <v>1.0780000000000001</v>
      </c>
      <c r="S80" s="63">
        <v>1.08</v>
      </c>
      <c r="T80" s="63">
        <v>1.0780000000000001</v>
      </c>
      <c r="U80" s="63">
        <v>1.0760000000000001</v>
      </c>
      <c r="V80" s="63">
        <v>1.075</v>
      </c>
    </row>
    <row r="81" spans="1:22" x14ac:dyDescent="0.25">
      <c r="A81" s="46">
        <v>19140</v>
      </c>
      <c r="B81" s="329" t="s">
        <v>220</v>
      </c>
      <c r="C81" s="316">
        <v>1.0900000000000001</v>
      </c>
      <c r="D81" s="316">
        <v>1.0900000000000001</v>
      </c>
      <c r="E81" s="316">
        <v>1.0900000000000001</v>
      </c>
      <c r="F81" s="316">
        <v>1.0900000000000001</v>
      </c>
      <c r="G81" s="316">
        <v>1.0900000000000001</v>
      </c>
      <c r="H81" s="316">
        <v>1.0900000000000001</v>
      </c>
      <c r="I81" s="316">
        <v>1.0820000000000001</v>
      </c>
      <c r="J81" s="316">
        <v>1.079</v>
      </c>
      <c r="K81" s="167">
        <v>1.079</v>
      </c>
      <c r="L81" s="167">
        <v>1.08</v>
      </c>
      <c r="M81" s="63">
        <v>1.0840000000000001</v>
      </c>
      <c r="N81" s="63">
        <v>1.081</v>
      </c>
      <c r="O81" s="63">
        <v>1.0840000000000001</v>
      </c>
      <c r="P81" s="318">
        <v>1.081</v>
      </c>
      <c r="Q81" s="326">
        <v>1.0780000000000001</v>
      </c>
      <c r="R81" s="316">
        <v>1.0780000000000001</v>
      </c>
      <c r="S81" s="63">
        <v>1.08</v>
      </c>
      <c r="T81" s="63">
        <v>1.0780000000000001</v>
      </c>
      <c r="U81" s="63">
        <v>1.0760000000000001</v>
      </c>
      <c r="V81" s="63">
        <v>1.075</v>
      </c>
    </row>
    <row r="82" spans="1:22" x14ac:dyDescent="0.25">
      <c r="A82" s="46">
        <v>19142</v>
      </c>
      <c r="B82" s="329" t="s">
        <v>221</v>
      </c>
      <c r="C82" s="316">
        <v>1.0900000000000001</v>
      </c>
      <c r="D82" s="316">
        <v>1.0900000000000001</v>
      </c>
      <c r="E82" s="316">
        <v>1.0900000000000001</v>
      </c>
      <c r="F82" s="316">
        <v>1.0900000000000001</v>
      </c>
      <c r="G82" s="316">
        <v>1.0900000000000001</v>
      </c>
      <c r="H82" s="316">
        <v>1.0900000000000001</v>
      </c>
      <c r="I82" s="316">
        <v>1.0820000000000001</v>
      </c>
      <c r="J82" s="316">
        <v>1.079</v>
      </c>
      <c r="K82" s="167">
        <v>1.079</v>
      </c>
      <c r="L82" s="167">
        <v>1.08</v>
      </c>
      <c r="M82" s="63">
        <v>1.0840000000000001</v>
      </c>
      <c r="N82" s="63">
        <v>1.081</v>
      </c>
      <c r="O82" s="63">
        <v>1.0840000000000001</v>
      </c>
      <c r="P82" s="318">
        <v>1.081</v>
      </c>
      <c r="Q82" s="326">
        <v>1.0780000000000001</v>
      </c>
      <c r="R82" s="316">
        <v>1.0780000000000001</v>
      </c>
      <c r="S82" s="63">
        <v>1.08</v>
      </c>
      <c r="T82" s="63">
        <v>1.0780000000000001</v>
      </c>
      <c r="U82" s="63">
        <v>1.0760000000000001</v>
      </c>
      <c r="V82" s="63">
        <v>1.075</v>
      </c>
    </row>
    <row r="83" spans="1:22" x14ac:dyDescent="0.25">
      <c r="A83" s="46">
        <v>19144</v>
      </c>
      <c r="B83" s="329" t="s">
        <v>222</v>
      </c>
      <c r="C83" s="316">
        <v>1.0900000000000001</v>
      </c>
      <c r="D83" s="316">
        <v>1.0900000000000001</v>
      </c>
      <c r="E83" s="316">
        <v>1.0900000000000001</v>
      </c>
      <c r="F83" s="316">
        <v>1.0900000000000001</v>
      </c>
      <c r="G83" s="316">
        <v>1.0900000000000001</v>
      </c>
      <c r="H83" s="316">
        <v>1.0900000000000001</v>
      </c>
      <c r="I83" s="316">
        <v>1.0820000000000001</v>
      </c>
      <c r="J83" s="316">
        <v>1.079</v>
      </c>
      <c r="K83" s="167">
        <v>1.079</v>
      </c>
      <c r="L83" s="167">
        <v>1.08</v>
      </c>
      <c r="M83" s="63">
        <v>1.0840000000000001</v>
      </c>
      <c r="N83" s="63">
        <v>1.081</v>
      </c>
      <c r="O83" s="63">
        <v>1.0840000000000001</v>
      </c>
      <c r="P83" s="318">
        <v>1.081</v>
      </c>
      <c r="Q83" s="326">
        <v>1.0780000000000001</v>
      </c>
      <c r="R83" s="316">
        <v>1.0780000000000001</v>
      </c>
      <c r="S83" s="63">
        <v>1.08</v>
      </c>
      <c r="T83" s="63">
        <v>1.0780000000000001</v>
      </c>
      <c r="U83" s="63">
        <v>1.0760000000000001</v>
      </c>
      <c r="V83" s="63">
        <v>1.075</v>
      </c>
    </row>
    <row r="84" spans="1:22" x14ac:dyDescent="0.25">
      <c r="A84" s="46">
        <v>19147</v>
      </c>
      <c r="B84" s="329" t="s">
        <v>223</v>
      </c>
      <c r="C84" s="316">
        <v>1.0900000000000001</v>
      </c>
      <c r="D84" s="316">
        <v>1.0900000000000001</v>
      </c>
      <c r="E84" s="316">
        <v>1.0900000000000001</v>
      </c>
      <c r="F84" s="316">
        <v>1.0900000000000001</v>
      </c>
      <c r="G84" s="316">
        <v>1.0900000000000001</v>
      </c>
      <c r="H84" s="316">
        <v>1.0900000000000001</v>
      </c>
      <c r="I84" s="316">
        <v>1.0820000000000001</v>
      </c>
      <c r="J84" s="316">
        <v>1.079</v>
      </c>
      <c r="K84" s="167">
        <v>1.079</v>
      </c>
      <c r="L84" s="167">
        <v>1.08</v>
      </c>
      <c r="M84" s="63">
        <v>1.0840000000000001</v>
      </c>
      <c r="N84" s="63">
        <v>1.081</v>
      </c>
      <c r="O84" s="63">
        <v>1.0840000000000001</v>
      </c>
      <c r="P84" s="318">
        <v>1.081</v>
      </c>
      <c r="Q84" s="326">
        <v>1.0780000000000001</v>
      </c>
      <c r="R84" s="316">
        <v>1.0780000000000001</v>
      </c>
      <c r="S84" s="63">
        <v>1.08</v>
      </c>
      <c r="T84" s="63">
        <v>1.0780000000000001</v>
      </c>
      <c r="U84" s="63">
        <v>1.0760000000000001</v>
      </c>
      <c r="V84" s="63">
        <v>1.075</v>
      </c>
    </row>
    <row r="85" spans="1:22" x14ac:dyDescent="0.25">
      <c r="A85" s="46">
        <v>19148</v>
      </c>
      <c r="B85" s="329" t="s">
        <v>224</v>
      </c>
      <c r="C85" s="316">
        <v>1.0900000000000001</v>
      </c>
      <c r="D85" s="316">
        <v>1.0900000000000001</v>
      </c>
      <c r="E85" s="316">
        <v>1.0900000000000001</v>
      </c>
      <c r="F85" s="316">
        <v>1.0900000000000001</v>
      </c>
      <c r="G85" s="316">
        <v>1.0900000000000001</v>
      </c>
      <c r="H85" s="316">
        <v>1.0900000000000001</v>
      </c>
      <c r="I85" s="316">
        <v>1.0820000000000001</v>
      </c>
      <c r="J85" s="316">
        <v>1.079</v>
      </c>
      <c r="K85" s="167">
        <v>1.079</v>
      </c>
      <c r="L85" s="167">
        <v>1.08</v>
      </c>
      <c r="M85" s="63">
        <v>1.0840000000000001</v>
      </c>
      <c r="N85" s="63">
        <v>1.081</v>
      </c>
      <c r="O85" s="63">
        <v>1.0840000000000001</v>
      </c>
      <c r="P85" s="318">
        <v>1.081</v>
      </c>
      <c r="Q85" s="326">
        <v>1.0780000000000001</v>
      </c>
      <c r="R85" s="316">
        <v>1.0780000000000001</v>
      </c>
      <c r="S85" s="63">
        <v>1.08</v>
      </c>
      <c r="T85" s="63">
        <v>1.0780000000000001</v>
      </c>
      <c r="U85" s="63">
        <v>1.0760000000000001</v>
      </c>
      <c r="V85" s="63">
        <v>1.075</v>
      </c>
    </row>
    <row r="86" spans="1:22" x14ac:dyDescent="0.25">
      <c r="A86" s="46">
        <v>19149</v>
      </c>
      <c r="B86" s="329" t="s">
        <v>225</v>
      </c>
      <c r="C86" s="316">
        <v>1.0900000000000001</v>
      </c>
      <c r="D86" s="316">
        <v>1.0900000000000001</v>
      </c>
      <c r="E86" s="316">
        <v>1.0900000000000001</v>
      </c>
      <c r="F86" s="316">
        <v>1.0900000000000001</v>
      </c>
      <c r="G86" s="316">
        <v>1.0900000000000001</v>
      </c>
      <c r="H86" s="316">
        <v>1.0900000000000001</v>
      </c>
      <c r="I86" s="316">
        <v>1.0820000000000001</v>
      </c>
      <c r="J86" s="316">
        <v>1.079</v>
      </c>
      <c r="K86" s="167">
        <v>1.079</v>
      </c>
      <c r="L86" s="167">
        <v>1.08</v>
      </c>
      <c r="M86" s="63">
        <v>1.0840000000000001</v>
      </c>
      <c r="N86" s="63">
        <v>1.081</v>
      </c>
      <c r="O86" s="63">
        <v>1.0840000000000001</v>
      </c>
      <c r="P86" s="318">
        <v>1.081</v>
      </c>
      <c r="Q86" s="326">
        <v>1.0780000000000001</v>
      </c>
      <c r="R86" s="316">
        <v>1.0780000000000001</v>
      </c>
      <c r="S86" s="63">
        <v>1.08</v>
      </c>
      <c r="T86" s="63">
        <v>1.0780000000000001</v>
      </c>
      <c r="U86" s="63">
        <v>1.0760000000000001</v>
      </c>
      <c r="V86" s="63">
        <v>1.075</v>
      </c>
    </row>
    <row r="87" spans="1:22" x14ac:dyDescent="0.25">
      <c r="A87" s="46">
        <v>19150</v>
      </c>
      <c r="B87" s="329" t="s">
        <v>226</v>
      </c>
      <c r="C87" s="316">
        <v>1.0900000000000001</v>
      </c>
      <c r="D87" s="316">
        <v>1.0900000000000001</v>
      </c>
      <c r="E87" s="316">
        <v>1.0900000000000001</v>
      </c>
      <c r="F87" s="316">
        <v>1.0900000000000001</v>
      </c>
      <c r="G87" s="316">
        <v>1.0900000000000001</v>
      </c>
      <c r="H87" s="316">
        <v>1.0900000000000001</v>
      </c>
      <c r="I87" s="316">
        <v>1.0820000000000001</v>
      </c>
      <c r="J87" s="316">
        <v>1.079</v>
      </c>
      <c r="K87" s="167">
        <v>1.079</v>
      </c>
      <c r="L87" s="167">
        <v>1.08</v>
      </c>
      <c r="M87" s="63">
        <v>1.0840000000000001</v>
      </c>
      <c r="N87" s="63">
        <v>1.081</v>
      </c>
      <c r="O87" s="63">
        <v>1.0840000000000001</v>
      </c>
      <c r="P87" s="318">
        <v>1.081</v>
      </c>
      <c r="Q87" s="326">
        <v>1.0780000000000001</v>
      </c>
      <c r="R87" s="316">
        <v>1.0780000000000001</v>
      </c>
      <c r="S87" s="63">
        <v>1.08</v>
      </c>
      <c r="T87" s="63">
        <v>1.0780000000000001</v>
      </c>
      <c r="U87" s="63">
        <v>1.0760000000000001</v>
      </c>
      <c r="V87" s="63">
        <v>1.075</v>
      </c>
    </row>
    <row r="88" spans="1:22" x14ac:dyDescent="0.25">
      <c r="A88" s="46">
        <v>19151</v>
      </c>
      <c r="B88" s="329" t="s">
        <v>227</v>
      </c>
      <c r="C88" s="316">
        <v>1.0900000000000001</v>
      </c>
      <c r="D88" s="316">
        <v>1.0900000000000001</v>
      </c>
      <c r="E88" s="316">
        <v>1.0900000000000001</v>
      </c>
      <c r="F88" s="316">
        <v>1.0900000000000001</v>
      </c>
      <c r="G88" s="316">
        <v>1.0900000000000001</v>
      </c>
      <c r="H88" s="316">
        <v>1.0900000000000001</v>
      </c>
      <c r="I88" s="316">
        <v>1.0820000000000001</v>
      </c>
      <c r="J88" s="316">
        <v>1.079</v>
      </c>
      <c r="K88" s="167">
        <v>1.079</v>
      </c>
      <c r="L88" s="167">
        <v>1.08</v>
      </c>
      <c r="M88" s="63">
        <v>1.0840000000000001</v>
      </c>
      <c r="N88" s="63">
        <v>1.081</v>
      </c>
      <c r="O88" s="63">
        <v>1.0840000000000001</v>
      </c>
      <c r="P88" s="318">
        <v>1.081</v>
      </c>
      <c r="Q88" s="326">
        <v>1.0780000000000001</v>
      </c>
      <c r="R88" s="316">
        <v>1.0780000000000001</v>
      </c>
      <c r="S88" s="63">
        <v>1.08</v>
      </c>
      <c r="T88" s="63">
        <v>1.0780000000000001</v>
      </c>
      <c r="U88" s="63">
        <v>1.0760000000000001</v>
      </c>
      <c r="V88" s="63">
        <v>1.075</v>
      </c>
    </row>
    <row r="89" spans="1:22" x14ac:dyDescent="0.25">
      <c r="A89" s="46">
        <v>19152</v>
      </c>
      <c r="B89" s="329" t="s">
        <v>228</v>
      </c>
      <c r="C89" s="316">
        <v>1.0900000000000001</v>
      </c>
      <c r="D89" s="316">
        <v>1.0900000000000001</v>
      </c>
      <c r="E89" s="316">
        <v>1.0900000000000001</v>
      </c>
      <c r="F89" s="316">
        <v>1.0900000000000001</v>
      </c>
      <c r="G89" s="316">
        <v>1.0900000000000001</v>
      </c>
      <c r="H89" s="316">
        <v>1.0900000000000001</v>
      </c>
      <c r="I89" s="316">
        <v>1.0820000000000001</v>
      </c>
      <c r="J89" s="316">
        <v>1.079</v>
      </c>
      <c r="K89" s="167">
        <v>1.079</v>
      </c>
      <c r="L89" s="167">
        <v>1.08</v>
      </c>
      <c r="M89" s="63">
        <v>1.0840000000000001</v>
      </c>
      <c r="N89" s="63">
        <v>1.081</v>
      </c>
      <c r="O89" s="63">
        <v>1.0840000000000001</v>
      </c>
      <c r="P89" s="318">
        <v>1.081</v>
      </c>
      <c r="Q89" s="326">
        <v>1.0780000000000001</v>
      </c>
      <c r="R89" s="316">
        <v>1.0780000000000001</v>
      </c>
      <c r="S89" s="63">
        <v>1.08</v>
      </c>
      <c r="T89" s="63">
        <v>1.0780000000000001</v>
      </c>
      <c r="U89" s="63">
        <v>1.0760000000000001</v>
      </c>
      <c r="V89" s="63">
        <v>1.075</v>
      </c>
    </row>
    <row r="90" spans="1:22" x14ac:dyDescent="0.25">
      <c r="A90" s="46">
        <v>19153</v>
      </c>
      <c r="B90" s="329" t="s">
        <v>229</v>
      </c>
      <c r="C90" s="316">
        <v>0</v>
      </c>
      <c r="D90" s="316">
        <v>0</v>
      </c>
      <c r="E90" s="316">
        <v>0</v>
      </c>
      <c r="F90" s="316">
        <v>0</v>
      </c>
      <c r="G90" s="316">
        <v>0</v>
      </c>
      <c r="H90" s="316">
        <v>0</v>
      </c>
      <c r="I90" s="316">
        <v>0</v>
      </c>
      <c r="J90" s="316">
        <v>0</v>
      </c>
      <c r="K90" s="167">
        <v>0</v>
      </c>
      <c r="L90" s="167">
        <v>0</v>
      </c>
      <c r="M90" s="63">
        <v>0</v>
      </c>
      <c r="N90" s="63">
        <v>0</v>
      </c>
      <c r="O90" s="63">
        <v>1.0840000000000001</v>
      </c>
      <c r="P90" s="318">
        <v>1.081</v>
      </c>
      <c r="Q90" s="326">
        <v>1.0780000000000001</v>
      </c>
      <c r="R90" s="316">
        <v>1.0780000000000001</v>
      </c>
      <c r="S90" s="63">
        <v>1.08</v>
      </c>
      <c r="T90" s="63">
        <v>1.0780000000000001</v>
      </c>
      <c r="U90" s="63">
        <v>1.0760000000000001</v>
      </c>
      <c r="V90" s="63">
        <v>1.075</v>
      </c>
    </row>
    <row r="91" spans="1:22" x14ac:dyDescent="0.25">
      <c r="A91" s="46">
        <v>20001</v>
      </c>
      <c r="B91" s="329" t="s">
        <v>230</v>
      </c>
      <c r="C91" s="316">
        <v>1</v>
      </c>
      <c r="D91" s="316">
        <v>1</v>
      </c>
      <c r="E91" s="316">
        <v>1</v>
      </c>
      <c r="F91" s="316">
        <v>1</v>
      </c>
      <c r="G91" s="316">
        <v>1</v>
      </c>
      <c r="H91" s="316">
        <v>1</v>
      </c>
      <c r="I91" s="316">
        <v>1</v>
      </c>
      <c r="J91" s="316">
        <v>1</v>
      </c>
      <c r="K91" s="167">
        <v>1</v>
      </c>
      <c r="L91" s="167">
        <v>1</v>
      </c>
      <c r="M91" s="63">
        <v>1</v>
      </c>
      <c r="N91" s="63">
        <v>1</v>
      </c>
      <c r="O91" s="63">
        <v>1</v>
      </c>
      <c r="P91" s="318">
        <v>1</v>
      </c>
      <c r="Q91" s="326">
        <v>1</v>
      </c>
      <c r="R91" s="316">
        <v>1</v>
      </c>
      <c r="S91" s="63">
        <v>1</v>
      </c>
      <c r="T91" s="63">
        <v>1</v>
      </c>
      <c r="U91" s="63">
        <v>1</v>
      </c>
      <c r="V91" s="63">
        <v>1</v>
      </c>
    </row>
    <row r="92" spans="1:22" x14ac:dyDescent="0.25">
      <c r="A92" s="46">
        <v>20002</v>
      </c>
      <c r="B92" s="329" t="s">
        <v>231</v>
      </c>
      <c r="C92" s="316">
        <v>1</v>
      </c>
      <c r="D92" s="316">
        <v>1</v>
      </c>
      <c r="E92" s="316">
        <v>1</v>
      </c>
      <c r="F92" s="316">
        <v>1</v>
      </c>
      <c r="G92" s="316">
        <v>1</v>
      </c>
      <c r="H92" s="316">
        <v>1</v>
      </c>
      <c r="I92" s="316">
        <v>1</v>
      </c>
      <c r="J92" s="316">
        <v>1</v>
      </c>
      <c r="K92" s="167">
        <v>1</v>
      </c>
      <c r="L92" s="167">
        <v>1</v>
      </c>
      <c r="M92" s="63">
        <v>1</v>
      </c>
      <c r="N92" s="63">
        <v>1</v>
      </c>
      <c r="O92" s="63">
        <v>1</v>
      </c>
      <c r="P92" s="318">
        <v>1</v>
      </c>
      <c r="Q92" s="326">
        <v>1</v>
      </c>
      <c r="R92" s="316">
        <v>1</v>
      </c>
      <c r="S92" s="63">
        <v>1</v>
      </c>
      <c r="T92" s="63">
        <v>1</v>
      </c>
      <c r="U92" s="63">
        <v>1</v>
      </c>
      <c r="V92" s="63">
        <v>1</v>
      </c>
    </row>
    <row r="93" spans="1:22" x14ac:dyDescent="0.25">
      <c r="A93" s="46">
        <v>21148</v>
      </c>
      <c r="B93" s="329" t="s">
        <v>232</v>
      </c>
      <c r="C93" s="316">
        <v>1</v>
      </c>
      <c r="D93" s="316">
        <v>1</v>
      </c>
      <c r="E93" s="316">
        <v>1</v>
      </c>
      <c r="F93" s="316">
        <v>1</v>
      </c>
      <c r="G93" s="316">
        <v>1</v>
      </c>
      <c r="H93" s="316">
        <v>1</v>
      </c>
      <c r="I93" s="316">
        <v>1</v>
      </c>
      <c r="J93" s="316">
        <v>1</v>
      </c>
      <c r="K93" s="167">
        <v>1</v>
      </c>
      <c r="L93" s="167">
        <v>1</v>
      </c>
      <c r="M93" s="63">
        <v>1</v>
      </c>
      <c r="N93" s="63">
        <v>1</v>
      </c>
      <c r="O93" s="63">
        <v>1</v>
      </c>
      <c r="P93" s="318">
        <v>1</v>
      </c>
      <c r="Q93" s="326">
        <v>1</v>
      </c>
      <c r="R93" s="316">
        <v>1</v>
      </c>
      <c r="S93" s="63">
        <v>1</v>
      </c>
      <c r="T93" s="63">
        <v>1</v>
      </c>
      <c r="U93" s="63">
        <v>1</v>
      </c>
      <c r="V93" s="63">
        <v>1</v>
      </c>
    </row>
    <row r="94" spans="1:22" x14ac:dyDescent="0.25">
      <c r="A94" s="46">
        <v>21149</v>
      </c>
      <c r="B94" s="329" t="s">
        <v>233</v>
      </c>
      <c r="C94" s="316">
        <v>1</v>
      </c>
      <c r="D94" s="316">
        <v>1</v>
      </c>
      <c r="E94" s="316">
        <v>1</v>
      </c>
      <c r="F94" s="316">
        <v>1</v>
      </c>
      <c r="G94" s="316">
        <v>1</v>
      </c>
      <c r="H94" s="316">
        <v>1</v>
      </c>
      <c r="I94" s="316">
        <v>1</v>
      </c>
      <c r="J94" s="316">
        <v>1</v>
      </c>
      <c r="K94" s="167">
        <v>1</v>
      </c>
      <c r="L94" s="167">
        <v>1</v>
      </c>
      <c r="M94" s="63">
        <v>1</v>
      </c>
      <c r="N94" s="63">
        <v>1</v>
      </c>
      <c r="O94" s="63">
        <v>1</v>
      </c>
      <c r="P94" s="318">
        <v>1</v>
      </c>
      <c r="Q94" s="326">
        <v>1</v>
      </c>
      <c r="R94" s="316">
        <v>1</v>
      </c>
      <c r="S94" s="63">
        <v>1</v>
      </c>
      <c r="T94" s="63">
        <v>1</v>
      </c>
      <c r="U94" s="63">
        <v>1</v>
      </c>
      <c r="V94" s="63">
        <v>1</v>
      </c>
    </row>
    <row r="95" spans="1:22" x14ac:dyDescent="0.25">
      <c r="A95" s="46">
        <v>21150</v>
      </c>
      <c r="B95" s="329" t="s">
        <v>234</v>
      </c>
      <c r="C95" s="316">
        <v>1</v>
      </c>
      <c r="D95" s="316">
        <v>1</v>
      </c>
      <c r="E95" s="316">
        <v>1</v>
      </c>
      <c r="F95" s="316">
        <v>1</v>
      </c>
      <c r="G95" s="316">
        <v>1</v>
      </c>
      <c r="H95" s="316">
        <v>1</v>
      </c>
      <c r="I95" s="316">
        <v>1</v>
      </c>
      <c r="J95" s="316">
        <v>1</v>
      </c>
      <c r="K95" s="167">
        <v>1</v>
      </c>
      <c r="L95" s="167">
        <v>1</v>
      </c>
      <c r="M95" s="63">
        <v>1</v>
      </c>
      <c r="N95" s="63">
        <v>1</v>
      </c>
      <c r="O95" s="63">
        <v>1</v>
      </c>
      <c r="P95" s="318">
        <v>1</v>
      </c>
      <c r="Q95" s="326">
        <v>1</v>
      </c>
      <c r="R95" s="316">
        <v>1</v>
      </c>
      <c r="S95" s="63">
        <v>1</v>
      </c>
      <c r="T95" s="63">
        <v>1</v>
      </c>
      <c r="U95" s="63">
        <v>1</v>
      </c>
      <c r="V95" s="63">
        <v>1</v>
      </c>
    </row>
    <row r="96" spans="1:22" x14ac:dyDescent="0.25">
      <c r="A96" s="46">
        <v>21151</v>
      </c>
      <c r="B96" s="329" t="s">
        <v>235</v>
      </c>
      <c r="C96" s="316">
        <v>1</v>
      </c>
      <c r="D96" s="316">
        <v>1</v>
      </c>
      <c r="E96" s="316">
        <v>1</v>
      </c>
      <c r="F96" s="316">
        <v>1</v>
      </c>
      <c r="G96" s="316">
        <v>1</v>
      </c>
      <c r="H96" s="316">
        <v>1</v>
      </c>
      <c r="I96" s="316">
        <v>1</v>
      </c>
      <c r="J96" s="316">
        <v>1</v>
      </c>
      <c r="K96" s="167">
        <v>1</v>
      </c>
      <c r="L96" s="167">
        <v>1</v>
      </c>
      <c r="M96" s="63">
        <v>1</v>
      </c>
      <c r="N96" s="63">
        <v>1</v>
      </c>
      <c r="O96" s="63">
        <v>1</v>
      </c>
      <c r="P96" s="318">
        <v>1</v>
      </c>
      <c r="Q96" s="326">
        <v>1</v>
      </c>
      <c r="R96" s="316">
        <v>1</v>
      </c>
      <c r="S96" s="63">
        <v>1</v>
      </c>
      <c r="T96" s="63">
        <v>1</v>
      </c>
      <c r="U96" s="63">
        <v>1</v>
      </c>
      <c r="V96" s="63">
        <v>1</v>
      </c>
    </row>
    <row r="97" spans="1:22" x14ac:dyDescent="0.25">
      <c r="A97" s="46">
        <v>22088</v>
      </c>
      <c r="B97" s="329" t="s">
        <v>236</v>
      </c>
      <c r="C97" s="316">
        <v>1.034</v>
      </c>
      <c r="D97" s="316">
        <v>1.034</v>
      </c>
      <c r="E97" s="316">
        <v>1.034</v>
      </c>
      <c r="F97" s="316">
        <v>1.034</v>
      </c>
      <c r="G97" s="316">
        <v>1.034</v>
      </c>
      <c r="H97" s="316">
        <v>1.034</v>
      </c>
      <c r="I97" s="316">
        <v>1.0289999999999999</v>
      </c>
      <c r="J97" s="316">
        <v>1.026</v>
      </c>
      <c r="K97" s="167">
        <v>1.0269999999999999</v>
      </c>
      <c r="L97" s="167">
        <v>1.026</v>
      </c>
      <c r="M97" s="63">
        <v>1.03</v>
      </c>
      <c r="N97" s="63">
        <v>1.0289999999999999</v>
      </c>
      <c r="O97" s="63">
        <v>1.03</v>
      </c>
      <c r="P97" s="318">
        <v>1.03</v>
      </c>
      <c r="Q97" s="326">
        <v>1.0289999999999999</v>
      </c>
      <c r="R97" s="316">
        <v>1.028</v>
      </c>
      <c r="S97" s="63">
        <v>1.032</v>
      </c>
      <c r="T97" s="63">
        <v>1.0309999999999999</v>
      </c>
      <c r="U97" s="63">
        <v>1.032</v>
      </c>
      <c r="V97" s="63">
        <v>1.0309999999999999</v>
      </c>
    </row>
    <row r="98" spans="1:22" x14ac:dyDescent="0.25">
      <c r="A98" s="46">
        <v>22089</v>
      </c>
      <c r="B98" s="329" t="s">
        <v>1023</v>
      </c>
      <c r="C98" s="316">
        <v>1.034</v>
      </c>
      <c r="D98" s="316">
        <v>1.034</v>
      </c>
      <c r="E98" s="316">
        <v>1.034</v>
      </c>
      <c r="F98" s="316">
        <v>1.034</v>
      </c>
      <c r="G98" s="316">
        <v>1.034</v>
      </c>
      <c r="H98" s="316">
        <v>1.034</v>
      </c>
      <c r="I98" s="316">
        <v>1.0289999999999999</v>
      </c>
      <c r="J98" s="316">
        <v>1.026</v>
      </c>
      <c r="K98" s="167">
        <v>1.0269999999999999</v>
      </c>
      <c r="L98" s="167">
        <v>1.026</v>
      </c>
      <c r="M98" s="63">
        <v>1.03</v>
      </c>
      <c r="N98" s="63">
        <v>1.0289999999999999</v>
      </c>
      <c r="O98" s="63">
        <v>1.03</v>
      </c>
      <c r="P98" s="318">
        <v>1.03</v>
      </c>
      <c r="Q98" s="326">
        <v>1.0289999999999999</v>
      </c>
      <c r="R98" s="316">
        <v>1.028</v>
      </c>
      <c r="S98" s="63">
        <v>1.032</v>
      </c>
      <c r="T98" s="63">
        <v>1.0309999999999999</v>
      </c>
      <c r="U98" s="63">
        <v>1.032</v>
      </c>
      <c r="V98" s="63">
        <v>1.0309999999999999</v>
      </c>
    </row>
    <row r="99" spans="1:22" x14ac:dyDescent="0.25">
      <c r="A99" s="46">
        <v>22090</v>
      </c>
      <c r="B99" s="329" t="s">
        <v>238</v>
      </c>
      <c r="C99" s="316">
        <v>1.034</v>
      </c>
      <c r="D99" s="316">
        <v>1.034</v>
      </c>
      <c r="E99" s="316">
        <v>1.034</v>
      </c>
      <c r="F99" s="316">
        <v>1.034</v>
      </c>
      <c r="G99" s="316">
        <v>1.034</v>
      </c>
      <c r="H99" s="316">
        <v>1.034</v>
      </c>
      <c r="I99" s="316">
        <v>1.0289999999999999</v>
      </c>
      <c r="J99" s="316">
        <v>1.026</v>
      </c>
      <c r="K99" s="167">
        <v>1.0269999999999999</v>
      </c>
      <c r="L99" s="167">
        <v>1.026</v>
      </c>
      <c r="M99" s="63">
        <v>1.03</v>
      </c>
      <c r="N99" s="63">
        <v>1.0289999999999999</v>
      </c>
      <c r="O99" s="63">
        <v>1.03</v>
      </c>
      <c r="P99" s="318">
        <v>1.03</v>
      </c>
      <c r="Q99" s="326">
        <v>1.0289999999999999</v>
      </c>
      <c r="R99" s="316">
        <v>1.028</v>
      </c>
      <c r="S99" s="63">
        <v>1.032</v>
      </c>
      <c r="T99" s="63">
        <v>1.0309999999999999</v>
      </c>
      <c r="U99" s="63">
        <v>1.032</v>
      </c>
      <c r="V99" s="63">
        <v>1.0309999999999999</v>
      </c>
    </row>
    <row r="100" spans="1:22" x14ac:dyDescent="0.25">
      <c r="A100" s="46">
        <v>22091</v>
      </c>
      <c r="B100" s="329" t="s">
        <v>239</v>
      </c>
      <c r="C100" s="316">
        <v>1.034</v>
      </c>
      <c r="D100" s="316">
        <v>1.034</v>
      </c>
      <c r="E100" s="316">
        <v>1.034</v>
      </c>
      <c r="F100" s="316">
        <v>1.034</v>
      </c>
      <c r="G100" s="316">
        <v>1.034</v>
      </c>
      <c r="H100" s="316">
        <v>1.034</v>
      </c>
      <c r="I100" s="316">
        <v>1.0289999999999999</v>
      </c>
      <c r="J100" s="316">
        <v>1.026</v>
      </c>
      <c r="K100" s="167">
        <v>1.0269999999999999</v>
      </c>
      <c r="L100" s="167">
        <v>1.026</v>
      </c>
      <c r="M100" s="63">
        <v>1.03</v>
      </c>
      <c r="N100" s="63">
        <v>1.0289999999999999</v>
      </c>
      <c r="O100" s="63">
        <v>1.03</v>
      </c>
      <c r="P100" s="318">
        <v>1.03</v>
      </c>
      <c r="Q100" s="326">
        <v>1.0289999999999999</v>
      </c>
      <c r="R100" s="316">
        <v>1.028</v>
      </c>
      <c r="S100" s="63">
        <v>1.032</v>
      </c>
      <c r="T100" s="63">
        <v>1.0309999999999999</v>
      </c>
      <c r="U100" s="63">
        <v>1.032</v>
      </c>
      <c r="V100" s="63">
        <v>1.0309999999999999</v>
      </c>
    </row>
    <row r="101" spans="1:22" x14ac:dyDescent="0.25">
      <c r="A101" s="46">
        <v>22092</v>
      </c>
      <c r="B101" s="329" t="s">
        <v>240</v>
      </c>
      <c r="C101" s="316">
        <v>1.034</v>
      </c>
      <c r="D101" s="316">
        <v>1.034</v>
      </c>
      <c r="E101" s="316">
        <v>1.034</v>
      </c>
      <c r="F101" s="316">
        <v>1.034</v>
      </c>
      <c r="G101" s="316">
        <v>1.034</v>
      </c>
      <c r="H101" s="316">
        <v>1.034</v>
      </c>
      <c r="I101" s="316">
        <v>1.0289999999999999</v>
      </c>
      <c r="J101" s="316">
        <v>1.026</v>
      </c>
      <c r="K101" s="167">
        <v>1.0269999999999999</v>
      </c>
      <c r="L101" s="167">
        <v>1.026</v>
      </c>
      <c r="M101" s="63">
        <v>1.03</v>
      </c>
      <c r="N101" s="63">
        <v>1.0289999999999999</v>
      </c>
      <c r="O101" s="63">
        <v>1.03</v>
      </c>
      <c r="P101" s="318">
        <v>1.03</v>
      </c>
      <c r="Q101" s="326">
        <v>1.0289999999999999</v>
      </c>
      <c r="R101" s="316">
        <v>1.028</v>
      </c>
      <c r="S101" s="63">
        <v>1.032</v>
      </c>
      <c r="T101" s="63">
        <v>1.0309999999999999</v>
      </c>
      <c r="U101" s="63">
        <v>1.032</v>
      </c>
      <c r="V101" s="63">
        <v>1.0309999999999999</v>
      </c>
    </row>
    <row r="102" spans="1:22" x14ac:dyDescent="0.25">
      <c r="A102" s="46">
        <v>22093</v>
      </c>
      <c r="B102" s="329" t="s">
        <v>241</v>
      </c>
      <c r="C102" s="316">
        <v>1.034</v>
      </c>
      <c r="D102" s="316">
        <v>1.034</v>
      </c>
      <c r="E102" s="316">
        <v>1.034</v>
      </c>
      <c r="F102" s="316">
        <v>1.034</v>
      </c>
      <c r="G102" s="316">
        <v>1.034</v>
      </c>
      <c r="H102" s="316">
        <v>1.034</v>
      </c>
      <c r="I102" s="316">
        <v>1.0289999999999999</v>
      </c>
      <c r="J102" s="316">
        <v>1.026</v>
      </c>
      <c r="K102" s="167">
        <v>1.0269999999999999</v>
      </c>
      <c r="L102" s="167">
        <v>1.026</v>
      </c>
      <c r="M102" s="63">
        <v>1.03</v>
      </c>
      <c r="N102" s="63">
        <v>1.0289999999999999</v>
      </c>
      <c r="O102" s="63">
        <v>1.03</v>
      </c>
      <c r="P102" s="318">
        <v>1.03</v>
      </c>
      <c r="Q102" s="326">
        <v>1.0289999999999999</v>
      </c>
      <c r="R102" s="316">
        <v>1.028</v>
      </c>
      <c r="S102" s="63">
        <v>1.032</v>
      </c>
      <c r="T102" s="63">
        <v>1.0309999999999999</v>
      </c>
      <c r="U102" s="63">
        <v>1.032</v>
      </c>
      <c r="V102" s="63">
        <v>1.0309999999999999</v>
      </c>
    </row>
    <row r="103" spans="1:22" x14ac:dyDescent="0.25">
      <c r="A103" s="46">
        <v>22094</v>
      </c>
      <c r="B103" s="329" t="s">
        <v>242</v>
      </c>
      <c r="C103" s="316">
        <v>1.034</v>
      </c>
      <c r="D103" s="316">
        <v>1.034</v>
      </c>
      <c r="E103" s="316">
        <v>1.034</v>
      </c>
      <c r="F103" s="316">
        <v>1.034</v>
      </c>
      <c r="G103" s="316">
        <v>1.034</v>
      </c>
      <c r="H103" s="316">
        <v>1.034</v>
      </c>
      <c r="I103" s="316">
        <v>1.0289999999999999</v>
      </c>
      <c r="J103" s="316">
        <v>1.026</v>
      </c>
      <c r="K103" s="167">
        <v>1.0269999999999999</v>
      </c>
      <c r="L103" s="167">
        <v>1.026</v>
      </c>
      <c r="M103" s="63">
        <v>1.03</v>
      </c>
      <c r="N103" s="63">
        <v>1.0289999999999999</v>
      </c>
      <c r="O103" s="63">
        <v>1.03</v>
      </c>
      <c r="P103" s="318">
        <v>1.03</v>
      </c>
      <c r="Q103" s="326">
        <v>1.0289999999999999</v>
      </c>
      <c r="R103" s="316">
        <v>1.028</v>
      </c>
      <c r="S103" s="63">
        <v>1.032</v>
      </c>
      <c r="T103" s="63">
        <v>1.0309999999999999</v>
      </c>
      <c r="U103" s="63">
        <v>1.032</v>
      </c>
      <c r="V103" s="63">
        <v>1.0309999999999999</v>
      </c>
    </row>
    <row r="104" spans="1:22" x14ac:dyDescent="0.25">
      <c r="A104" s="46">
        <v>23094</v>
      </c>
      <c r="B104" s="329" t="s">
        <v>242</v>
      </c>
      <c r="C104" s="316">
        <v>1</v>
      </c>
      <c r="D104" s="316">
        <v>1</v>
      </c>
      <c r="E104" s="316"/>
      <c r="F104" s="316"/>
      <c r="G104" s="316"/>
      <c r="H104" s="316"/>
      <c r="I104" s="316"/>
      <c r="J104" s="316"/>
      <c r="M104" s="63"/>
      <c r="N104" s="63"/>
      <c r="O104" s="63"/>
      <c r="P104" s="318"/>
      <c r="Q104" s="326"/>
      <c r="R104" s="316"/>
      <c r="S104" s="63"/>
      <c r="T104" s="63" t="e">
        <v>#N/A</v>
      </c>
      <c r="U104" s="63" t="e">
        <v>#N/A</v>
      </c>
      <c r="V104" s="63" t="e">
        <v>#N/A</v>
      </c>
    </row>
    <row r="105" spans="1:22" x14ac:dyDescent="0.25">
      <c r="A105" s="46">
        <v>23096</v>
      </c>
      <c r="B105" s="329" t="s">
        <v>243</v>
      </c>
      <c r="C105" s="316">
        <v>1</v>
      </c>
      <c r="D105" s="316">
        <v>1</v>
      </c>
      <c r="E105" s="316">
        <v>1</v>
      </c>
      <c r="F105" s="316">
        <v>1</v>
      </c>
      <c r="G105" s="316">
        <v>1</v>
      </c>
      <c r="H105" s="316">
        <v>1</v>
      </c>
      <c r="I105" s="316"/>
      <c r="J105" s="316"/>
      <c r="M105" s="63"/>
      <c r="N105" s="63"/>
      <c r="O105" s="63"/>
      <c r="P105" s="318"/>
      <c r="Q105" s="326"/>
      <c r="R105" s="316"/>
      <c r="S105" s="63"/>
      <c r="T105" s="63" t="e">
        <v>#N/A</v>
      </c>
      <c r="U105" s="63" t="e">
        <v>#N/A</v>
      </c>
      <c r="V105" s="63" t="e">
        <v>#N/A</v>
      </c>
    </row>
    <row r="106" spans="1:22" x14ac:dyDescent="0.25">
      <c r="A106" s="46">
        <v>23099</v>
      </c>
      <c r="B106" s="329" t="s">
        <v>244</v>
      </c>
      <c r="C106" s="316">
        <v>1</v>
      </c>
      <c r="D106" s="316">
        <v>1</v>
      </c>
      <c r="E106" s="316">
        <v>1</v>
      </c>
      <c r="F106" s="316">
        <v>1</v>
      </c>
      <c r="G106" s="316">
        <v>1</v>
      </c>
      <c r="H106" s="316">
        <v>1</v>
      </c>
      <c r="I106" s="316">
        <v>1</v>
      </c>
      <c r="J106" s="316">
        <v>1</v>
      </c>
      <c r="K106" s="167">
        <v>1</v>
      </c>
      <c r="M106" s="63"/>
      <c r="N106" s="63"/>
      <c r="O106" s="63"/>
      <c r="P106" s="318"/>
      <c r="Q106" s="326"/>
      <c r="R106" s="316"/>
      <c r="S106" s="63"/>
      <c r="T106" s="63" t="e">
        <v>#N/A</v>
      </c>
      <c r="U106" s="63" t="e">
        <v>#N/A</v>
      </c>
      <c r="V106" s="63" t="e">
        <v>#N/A</v>
      </c>
    </row>
    <row r="107" spans="1:22" x14ac:dyDescent="0.25">
      <c r="A107" s="46">
        <v>23101</v>
      </c>
      <c r="B107" s="329" t="s">
        <v>244</v>
      </c>
      <c r="C107" s="316">
        <v>1</v>
      </c>
      <c r="D107" s="316">
        <v>1</v>
      </c>
      <c r="E107" s="316">
        <v>1</v>
      </c>
      <c r="F107" s="316">
        <v>1</v>
      </c>
      <c r="G107" s="316">
        <v>1</v>
      </c>
      <c r="H107" s="316">
        <v>1</v>
      </c>
      <c r="I107" s="316">
        <v>1</v>
      </c>
      <c r="J107" s="316">
        <v>1</v>
      </c>
      <c r="K107" s="167">
        <v>1</v>
      </c>
      <c r="L107" s="167">
        <v>1</v>
      </c>
      <c r="M107" s="63">
        <v>1</v>
      </c>
      <c r="N107" s="63">
        <v>1</v>
      </c>
      <c r="O107" s="63">
        <v>1</v>
      </c>
      <c r="P107" s="318">
        <v>1</v>
      </c>
      <c r="Q107" s="326">
        <v>1</v>
      </c>
      <c r="R107" s="316">
        <v>1</v>
      </c>
      <c r="S107" s="63">
        <v>1</v>
      </c>
      <c r="T107" s="63">
        <v>1</v>
      </c>
      <c r="U107" s="63">
        <v>1</v>
      </c>
      <c r="V107" s="63">
        <v>1</v>
      </c>
    </row>
    <row r="108" spans="1:22" x14ac:dyDescent="0.25">
      <c r="A108" s="46">
        <v>24086</v>
      </c>
      <c r="B108" s="329" t="s">
        <v>245</v>
      </c>
      <c r="C108" s="316">
        <v>1.0900000000000001</v>
      </c>
      <c r="D108" s="316">
        <v>1.0900000000000001</v>
      </c>
      <c r="E108" s="316">
        <v>1.0900000000000001</v>
      </c>
      <c r="F108" s="316">
        <v>1.0900000000000001</v>
      </c>
      <c r="G108" s="316">
        <v>1.0900000000000001</v>
      </c>
      <c r="H108" s="316">
        <v>1.0900000000000001</v>
      </c>
      <c r="I108" s="316">
        <v>1.0820000000000001</v>
      </c>
      <c r="J108" s="316">
        <v>1.079</v>
      </c>
      <c r="K108" s="167">
        <v>1.079</v>
      </c>
      <c r="L108" s="167">
        <v>1.08</v>
      </c>
      <c r="M108" s="63">
        <v>1.0840000000000001</v>
      </c>
      <c r="N108" s="63">
        <v>1.081</v>
      </c>
      <c r="O108" s="63">
        <v>1.0840000000000001</v>
      </c>
      <c r="P108" s="318">
        <v>1.081</v>
      </c>
      <c r="Q108" s="326">
        <v>1.0780000000000001</v>
      </c>
      <c r="R108" s="316">
        <v>1.0780000000000001</v>
      </c>
      <c r="S108" s="63">
        <v>1.08</v>
      </c>
      <c r="T108" s="63">
        <v>1.0780000000000001</v>
      </c>
      <c r="U108" s="63">
        <v>1.0760000000000001</v>
      </c>
      <c r="V108" s="63">
        <v>1.075</v>
      </c>
    </row>
    <row r="109" spans="1:22" x14ac:dyDescent="0.25">
      <c r="A109" s="46">
        <v>24087</v>
      </c>
      <c r="B109" s="329" t="s">
        <v>246</v>
      </c>
      <c r="C109" s="316">
        <v>1.0900000000000001</v>
      </c>
      <c r="D109" s="316">
        <v>1.0900000000000001</v>
      </c>
      <c r="E109" s="316">
        <v>1.0900000000000001</v>
      </c>
      <c r="F109" s="316">
        <v>1.0900000000000001</v>
      </c>
      <c r="G109" s="316">
        <v>1.0900000000000001</v>
      </c>
      <c r="H109" s="316">
        <v>1.0900000000000001</v>
      </c>
      <c r="I109" s="316">
        <v>1.0820000000000001</v>
      </c>
      <c r="J109" s="316">
        <v>1.079</v>
      </c>
      <c r="K109" s="167">
        <v>1.079</v>
      </c>
      <c r="L109" s="167">
        <v>1.08</v>
      </c>
      <c r="M109" s="63">
        <v>1.0840000000000001</v>
      </c>
      <c r="N109" s="63">
        <v>1.081</v>
      </c>
      <c r="O109" s="63">
        <v>1.0840000000000001</v>
      </c>
      <c r="P109" s="318">
        <v>1.081</v>
      </c>
      <c r="Q109" s="326">
        <v>1.0780000000000001</v>
      </c>
      <c r="R109" s="316">
        <v>1.0780000000000001</v>
      </c>
      <c r="S109" s="63">
        <v>1.08</v>
      </c>
      <c r="T109" s="63">
        <v>1.0780000000000001</v>
      </c>
      <c r="U109" s="63">
        <v>1.0760000000000001</v>
      </c>
      <c r="V109" s="63">
        <v>1.075</v>
      </c>
    </row>
    <row r="110" spans="1:22" x14ac:dyDescent="0.25">
      <c r="A110" s="46">
        <v>24089</v>
      </c>
      <c r="B110" s="329" t="s">
        <v>247</v>
      </c>
      <c r="C110" s="316">
        <v>1.0900000000000001</v>
      </c>
      <c r="D110" s="316">
        <v>1.0900000000000001</v>
      </c>
      <c r="E110" s="316">
        <v>1.0900000000000001</v>
      </c>
      <c r="F110" s="316">
        <v>1.0900000000000001</v>
      </c>
      <c r="G110" s="316">
        <v>1.0900000000000001</v>
      </c>
      <c r="H110" s="316">
        <v>1.0900000000000001</v>
      </c>
      <c r="I110" s="316">
        <v>1.0820000000000001</v>
      </c>
      <c r="J110" s="316">
        <v>1.079</v>
      </c>
      <c r="K110" s="167">
        <v>1.079</v>
      </c>
      <c r="L110" s="167">
        <v>1.08</v>
      </c>
      <c r="M110" s="63">
        <v>1.0840000000000001</v>
      </c>
      <c r="N110" s="63">
        <v>1.081</v>
      </c>
      <c r="O110" s="63">
        <v>1.0840000000000001</v>
      </c>
      <c r="P110" s="318">
        <v>1.081</v>
      </c>
      <c r="Q110" s="326">
        <v>1.0780000000000001</v>
      </c>
      <c r="R110" s="316">
        <v>1.0780000000000001</v>
      </c>
      <c r="S110" s="63">
        <v>1.08</v>
      </c>
      <c r="T110" s="63">
        <v>1.0780000000000001</v>
      </c>
      <c r="U110" s="63">
        <v>1.0760000000000001</v>
      </c>
      <c r="V110" s="63">
        <v>1.075</v>
      </c>
    </row>
    <row r="111" spans="1:22" x14ac:dyDescent="0.25">
      <c r="A111" s="46">
        <v>24090</v>
      </c>
      <c r="B111" s="329" t="s">
        <v>248</v>
      </c>
      <c r="C111" s="316">
        <v>1.0900000000000001</v>
      </c>
      <c r="D111" s="316">
        <v>1.0900000000000001</v>
      </c>
      <c r="E111" s="316">
        <v>1.0900000000000001</v>
      </c>
      <c r="F111" s="316">
        <v>1.0900000000000001</v>
      </c>
      <c r="G111" s="316">
        <v>1.0900000000000001</v>
      </c>
      <c r="H111" s="316">
        <v>1.0900000000000001</v>
      </c>
      <c r="I111" s="316">
        <v>1.0820000000000001</v>
      </c>
      <c r="J111" s="316">
        <v>1.079</v>
      </c>
      <c r="K111" s="167">
        <v>1.079</v>
      </c>
      <c r="L111" s="167">
        <v>1.08</v>
      </c>
      <c r="M111" s="63">
        <v>1.0840000000000001</v>
      </c>
      <c r="N111" s="63">
        <v>1.081</v>
      </c>
      <c r="O111" s="63">
        <v>1.0840000000000001</v>
      </c>
      <c r="P111" s="318">
        <v>1.081</v>
      </c>
      <c r="Q111" s="326">
        <v>1.0780000000000001</v>
      </c>
      <c r="R111" s="316">
        <v>1.0780000000000001</v>
      </c>
      <c r="S111" s="63">
        <v>1.08</v>
      </c>
      <c r="T111" s="63">
        <v>1.0780000000000001</v>
      </c>
      <c r="U111" s="63">
        <v>1.0760000000000001</v>
      </c>
      <c r="V111" s="63">
        <v>1.075</v>
      </c>
    </row>
    <row r="112" spans="1:22" x14ac:dyDescent="0.25">
      <c r="A112" s="46">
        <v>24091</v>
      </c>
      <c r="B112" s="329" t="s">
        <v>249</v>
      </c>
      <c r="C112" s="316">
        <v>1.0900000000000001</v>
      </c>
      <c r="D112" s="316">
        <v>1.0900000000000001</v>
      </c>
      <c r="E112" s="316">
        <v>1.0900000000000001</v>
      </c>
      <c r="F112" s="316">
        <v>1.0900000000000001</v>
      </c>
      <c r="G112" s="316">
        <v>1.0900000000000001</v>
      </c>
      <c r="H112" s="316">
        <v>1.0900000000000001</v>
      </c>
      <c r="I112" s="316">
        <v>1.0820000000000001</v>
      </c>
      <c r="J112" s="316">
        <v>1.079</v>
      </c>
      <c r="K112" s="167">
        <v>1.079</v>
      </c>
      <c r="L112" s="167">
        <v>1.08</v>
      </c>
      <c r="M112" s="63">
        <v>1.0840000000000001</v>
      </c>
      <c r="N112" s="63">
        <v>1.081</v>
      </c>
      <c r="O112" s="63">
        <v>1.0840000000000001</v>
      </c>
      <c r="P112" s="318">
        <v>1.081</v>
      </c>
      <c r="Q112" s="326">
        <v>1.0780000000000001</v>
      </c>
      <c r="R112" s="316">
        <v>1.0780000000000001</v>
      </c>
      <c r="S112" s="63">
        <v>1.08</v>
      </c>
      <c r="T112" s="63">
        <v>1.0780000000000001</v>
      </c>
      <c r="U112" s="63">
        <v>1.0760000000000001</v>
      </c>
      <c r="V112" s="63">
        <v>1.075</v>
      </c>
    </row>
    <row r="113" spans="1:22" x14ac:dyDescent="0.25">
      <c r="A113" s="46">
        <v>24093</v>
      </c>
      <c r="B113" s="329" t="s">
        <v>250</v>
      </c>
      <c r="C113" s="316">
        <v>1.0900000000000001</v>
      </c>
      <c r="D113" s="316">
        <v>1.0900000000000001</v>
      </c>
      <c r="E113" s="316">
        <v>1.0900000000000001</v>
      </c>
      <c r="F113" s="316">
        <v>1.0900000000000001</v>
      </c>
      <c r="G113" s="316">
        <v>1.0900000000000001</v>
      </c>
      <c r="H113" s="316">
        <v>1.0900000000000001</v>
      </c>
      <c r="I113" s="316">
        <v>1.0820000000000001</v>
      </c>
      <c r="J113" s="316">
        <v>1.079</v>
      </c>
      <c r="K113" s="167">
        <v>1.079</v>
      </c>
      <c r="L113" s="167">
        <v>1.08</v>
      </c>
      <c r="M113" s="63">
        <v>1.0840000000000001</v>
      </c>
      <c r="N113" s="63">
        <v>1.081</v>
      </c>
      <c r="O113" s="63">
        <v>1.0840000000000001</v>
      </c>
      <c r="P113" s="318">
        <v>1.081</v>
      </c>
      <c r="Q113" s="326">
        <v>1.0780000000000001</v>
      </c>
      <c r="R113" s="316">
        <v>1.0780000000000001</v>
      </c>
      <c r="S113" s="63">
        <v>1.08</v>
      </c>
      <c r="T113" s="63">
        <v>1.0780000000000001</v>
      </c>
      <c r="U113" s="63">
        <v>1.0760000000000001</v>
      </c>
      <c r="V113" s="63">
        <v>1.075</v>
      </c>
    </row>
    <row r="114" spans="1:22" x14ac:dyDescent="0.25">
      <c r="A114" s="46">
        <v>25001</v>
      </c>
      <c r="B114" s="329" t="s">
        <v>251</v>
      </c>
      <c r="C114" s="316">
        <v>1.0900000000000001</v>
      </c>
      <c r="D114" s="316">
        <v>1.0900000000000001</v>
      </c>
      <c r="E114" s="316">
        <v>1.0900000000000001</v>
      </c>
      <c r="F114" s="316">
        <v>1.0900000000000001</v>
      </c>
      <c r="G114" s="316">
        <v>1.0900000000000001</v>
      </c>
      <c r="H114" s="316">
        <v>1.0900000000000001</v>
      </c>
      <c r="I114" s="316">
        <v>1.0820000000000001</v>
      </c>
      <c r="J114" s="316">
        <v>1.079</v>
      </c>
      <c r="K114" s="167">
        <v>1.079</v>
      </c>
      <c r="L114" s="167">
        <v>1.08</v>
      </c>
      <c r="M114" s="63">
        <v>1.0840000000000001</v>
      </c>
      <c r="N114" s="63">
        <v>1.081</v>
      </c>
      <c r="O114" s="63">
        <v>1.0840000000000001</v>
      </c>
      <c r="P114" s="318">
        <v>1.081</v>
      </c>
      <c r="Q114" s="326">
        <v>1.0780000000000001</v>
      </c>
      <c r="R114" s="316">
        <v>1.0780000000000001</v>
      </c>
      <c r="S114" s="63">
        <v>1.08</v>
      </c>
      <c r="T114" s="63">
        <v>1.0780000000000001</v>
      </c>
      <c r="U114" s="63">
        <v>1.0760000000000001</v>
      </c>
      <c r="V114" s="63">
        <v>1.075</v>
      </c>
    </row>
    <row r="115" spans="1:22" x14ac:dyDescent="0.25">
      <c r="A115" s="46">
        <v>25002</v>
      </c>
      <c r="B115" s="329" t="s">
        <v>252</v>
      </c>
      <c r="C115" s="316">
        <v>1.0900000000000001</v>
      </c>
      <c r="D115" s="316">
        <v>1.0900000000000001</v>
      </c>
      <c r="E115" s="316">
        <v>1.0900000000000001</v>
      </c>
      <c r="F115" s="316">
        <v>1.0900000000000001</v>
      </c>
      <c r="G115" s="316">
        <v>1.0900000000000001</v>
      </c>
      <c r="H115" s="316">
        <v>1.0900000000000001</v>
      </c>
      <c r="I115" s="316">
        <v>1.0820000000000001</v>
      </c>
      <c r="J115" s="316">
        <v>1.079</v>
      </c>
      <c r="K115" s="167">
        <v>1.079</v>
      </c>
      <c r="L115" s="167">
        <v>1.08</v>
      </c>
      <c r="M115" s="63">
        <v>1.0840000000000001</v>
      </c>
      <c r="N115" s="63">
        <v>1.081</v>
      </c>
      <c r="O115" s="63">
        <v>1.0840000000000001</v>
      </c>
      <c r="P115" s="318">
        <v>1.081</v>
      </c>
      <c r="Q115" s="326">
        <v>1.0780000000000001</v>
      </c>
      <c r="R115" s="316">
        <v>1.0780000000000001</v>
      </c>
      <c r="S115" s="63">
        <v>1.08</v>
      </c>
      <c r="T115" s="63">
        <v>1.0780000000000001</v>
      </c>
      <c r="U115" s="63">
        <v>1.0760000000000001</v>
      </c>
      <c r="V115" s="63">
        <v>1.075</v>
      </c>
    </row>
    <row r="116" spans="1:22" x14ac:dyDescent="0.25">
      <c r="A116" s="46">
        <v>25003</v>
      </c>
      <c r="B116" s="329" t="s">
        <v>253</v>
      </c>
      <c r="C116" s="316">
        <v>1.0900000000000001</v>
      </c>
      <c r="D116" s="316">
        <v>1.0900000000000001</v>
      </c>
      <c r="E116" s="316">
        <v>1.0900000000000001</v>
      </c>
      <c r="F116" s="316">
        <v>1.0900000000000001</v>
      </c>
      <c r="G116" s="316">
        <v>1.0900000000000001</v>
      </c>
      <c r="H116" s="316">
        <v>1.0900000000000001</v>
      </c>
      <c r="I116" s="316">
        <v>1.0820000000000001</v>
      </c>
      <c r="J116" s="316">
        <v>1.079</v>
      </c>
      <c r="K116" s="167">
        <v>1.079</v>
      </c>
      <c r="L116" s="167">
        <v>1.08</v>
      </c>
      <c r="M116" s="63">
        <v>1.0840000000000001</v>
      </c>
      <c r="N116" s="63">
        <v>1.081</v>
      </c>
      <c r="O116" s="63">
        <v>1.0840000000000001</v>
      </c>
      <c r="P116" s="318">
        <v>1.081</v>
      </c>
      <c r="Q116" s="326">
        <v>1.0780000000000001</v>
      </c>
      <c r="R116" s="316">
        <v>1.0780000000000001</v>
      </c>
      <c r="S116" s="63">
        <v>1.08</v>
      </c>
      <c r="T116" s="63">
        <v>1.0780000000000001</v>
      </c>
      <c r="U116" s="63">
        <v>1.0760000000000001</v>
      </c>
      <c r="V116" s="63">
        <v>1.075</v>
      </c>
    </row>
    <row r="117" spans="1:22" x14ac:dyDescent="0.25">
      <c r="A117" s="46">
        <v>26001</v>
      </c>
      <c r="B117" s="329" t="s">
        <v>254</v>
      </c>
      <c r="C117" s="316">
        <v>1.038</v>
      </c>
      <c r="D117" s="316">
        <v>1.038</v>
      </c>
      <c r="E117" s="316">
        <v>1.038</v>
      </c>
      <c r="F117" s="316">
        <v>1.038</v>
      </c>
      <c r="G117" s="316">
        <v>1.038</v>
      </c>
      <c r="H117" s="316">
        <v>1.038</v>
      </c>
      <c r="I117" s="316">
        <v>1.034</v>
      </c>
      <c r="J117" s="316">
        <v>1.032</v>
      </c>
      <c r="K117" s="167">
        <v>1.0329999999999999</v>
      </c>
      <c r="L117" s="167">
        <v>1.03</v>
      </c>
      <c r="M117" s="63">
        <v>1.036</v>
      </c>
      <c r="N117" s="63">
        <v>1.0329999999999999</v>
      </c>
      <c r="O117" s="63">
        <v>1.0329999999999999</v>
      </c>
      <c r="P117" s="318">
        <v>1.0329999999999999</v>
      </c>
      <c r="Q117" s="326">
        <v>1.0309999999999999</v>
      </c>
      <c r="R117" s="316">
        <v>1.03</v>
      </c>
      <c r="S117" s="63">
        <v>1.0309999999999999</v>
      </c>
      <c r="T117" s="63">
        <v>1.032</v>
      </c>
      <c r="U117" s="63">
        <v>1.0269999999999999</v>
      </c>
      <c r="V117" s="63">
        <v>1.0289999999999999</v>
      </c>
    </row>
    <row r="118" spans="1:22" x14ac:dyDescent="0.25">
      <c r="A118" s="46">
        <v>26002</v>
      </c>
      <c r="B118" s="329" t="s">
        <v>255</v>
      </c>
      <c r="C118" s="316">
        <v>1.038</v>
      </c>
      <c r="D118" s="316">
        <v>1.038</v>
      </c>
      <c r="E118" s="316">
        <v>1.038</v>
      </c>
      <c r="F118" s="316">
        <v>1.038</v>
      </c>
      <c r="G118" s="316">
        <v>1.038</v>
      </c>
      <c r="H118" s="316">
        <v>1.038</v>
      </c>
      <c r="I118" s="316">
        <v>1.034</v>
      </c>
      <c r="J118" s="316">
        <v>1.032</v>
      </c>
      <c r="K118" s="167">
        <v>1.0329999999999999</v>
      </c>
      <c r="L118" s="167">
        <v>1.03</v>
      </c>
      <c r="M118" s="63">
        <v>1.036</v>
      </c>
      <c r="N118" s="63">
        <v>1.0329999999999999</v>
      </c>
      <c r="O118" s="63">
        <v>1.0329999999999999</v>
      </c>
      <c r="P118" s="318">
        <v>1.0329999999999999</v>
      </c>
      <c r="Q118" s="326">
        <v>1.0309999999999999</v>
      </c>
      <c r="R118" s="316">
        <v>1.03</v>
      </c>
      <c r="S118" s="63">
        <v>1.0309999999999999</v>
      </c>
      <c r="T118" s="63">
        <v>1.032</v>
      </c>
      <c r="U118" s="63">
        <v>1.0269999999999999</v>
      </c>
      <c r="V118" s="63">
        <v>1.0289999999999999</v>
      </c>
    </row>
    <row r="119" spans="1:22" x14ac:dyDescent="0.25">
      <c r="A119" s="46">
        <v>26005</v>
      </c>
      <c r="B119" s="329" t="s">
        <v>256</v>
      </c>
      <c r="C119" s="316">
        <v>1.038</v>
      </c>
      <c r="D119" s="316">
        <v>1.038</v>
      </c>
      <c r="E119" s="316">
        <v>1.038</v>
      </c>
      <c r="F119" s="316">
        <v>1.038</v>
      </c>
      <c r="G119" s="316">
        <v>1.038</v>
      </c>
      <c r="H119" s="316">
        <v>1.038</v>
      </c>
      <c r="I119" s="316">
        <v>1.034</v>
      </c>
      <c r="J119" s="316">
        <v>1.032</v>
      </c>
      <c r="K119" s="167">
        <v>1.0329999999999999</v>
      </c>
      <c r="L119" s="167">
        <v>1.03</v>
      </c>
      <c r="M119" s="63">
        <v>1.036</v>
      </c>
      <c r="N119" s="63">
        <v>1.0329999999999999</v>
      </c>
      <c r="O119" s="63">
        <v>1.0329999999999999</v>
      </c>
      <c r="P119" s="318">
        <v>1.0329999999999999</v>
      </c>
      <c r="Q119" s="326">
        <v>1.0309999999999999</v>
      </c>
      <c r="R119" s="316">
        <v>1.03</v>
      </c>
      <c r="S119" s="63">
        <v>1.0309999999999999</v>
      </c>
      <c r="T119" s="63">
        <v>1.032</v>
      </c>
      <c r="U119" s="63">
        <v>1.0269999999999999</v>
      </c>
      <c r="V119" s="63">
        <v>1.0289999999999999</v>
      </c>
    </row>
    <row r="120" spans="1:22" x14ac:dyDescent="0.25">
      <c r="A120" s="46">
        <v>26006</v>
      </c>
      <c r="B120" s="329" t="s">
        <v>257</v>
      </c>
      <c r="C120" s="316">
        <v>1.038</v>
      </c>
      <c r="D120" s="316">
        <v>1.038</v>
      </c>
      <c r="E120" s="316">
        <v>1.038</v>
      </c>
      <c r="F120" s="316">
        <v>1.038</v>
      </c>
      <c r="G120" s="316">
        <v>1.038</v>
      </c>
      <c r="H120" s="316">
        <v>1.038</v>
      </c>
      <c r="I120" s="316">
        <v>1.034</v>
      </c>
      <c r="J120" s="316">
        <v>1.032</v>
      </c>
      <c r="K120" s="167">
        <v>1.0329999999999999</v>
      </c>
      <c r="L120" s="167">
        <v>1.03</v>
      </c>
      <c r="M120" s="63">
        <v>1.036</v>
      </c>
      <c r="N120" s="63">
        <v>1.0329999999999999</v>
      </c>
      <c r="O120" s="63">
        <v>1.0329999999999999</v>
      </c>
      <c r="P120" s="318">
        <v>1.0329999999999999</v>
      </c>
      <c r="Q120" s="326">
        <v>1.0309999999999999</v>
      </c>
      <c r="R120" s="316">
        <v>1.03</v>
      </c>
      <c r="S120" s="63">
        <v>1.0309999999999999</v>
      </c>
      <c r="T120" s="63">
        <v>1.032</v>
      </c>
      <c r="U120" s="63">
        <v>1.0269999999999999</v>
      </c>
      <c r="V120" s="63">
        <v>1.0289999999999999</v>
      </c>
    </row>
    <row r="121" spans="1:22" x14ac:dyDescent="0.25">
      <c r="A121" s="46">
        <v>27055</v>
      </c>
      <c r="B121" s="329" t="s">
        <v>258</v>
      </c>
      <c r="C121" s="316">
        <v>1.0009999999999999</v>
      </c>
      <c r="D121" s="316">
        <v>1.0009999999999999</v>
      </c>
      <c r="E121" s="316">
        <v>1.0009999999999999</v>
      </c>
      <c r="F121" s="316">
        <v>1.0009999999999999</v>
      </c>
      <c r="G121" s="316">
        <v>1.0009999999999999</v>
      </c>
      <c r="H121" s="316">
        <v>1.0009999999999999</v>
      </c>
      <c r="I121" s="316">
        <v>1.0009999999999999</v>
      </c>
      <c r="J121" s="316">
        <v>1.0009999999999999</v>
      </c>
      <c r="K121" s="167">
        <v>1.002</v>
      </c>
      <c r="L121" s="167">
        <v>1.002</v>
      </c>
      <c r="M121" s="63">
        <v>1.002</v>
      </c>
      <c r="N121" s="63">
        <v>1.0029999999999999</v>
      </c>
      <c r="O121" s="63">
        <v>1.0009999999999999</v>
      </c>
      <c r="P121" s="318">
        <v>1</v>
      </c>
      <c r="Q121" s="326">
        <v>1</v>
      </c>
      <c r="R121" s="316">
        <v>1</v>
      </c>
      <c r="S121" s="63">
        <v>1</v>
      </c>
      <c r="T121" s="63">
        <v>1</v>
      </c>
      <c r="U121" s="63">
        <v>1</v>
      </c>
      <c r="V121" s="63">
        <v>1</v>
      </c>
    </row>
    <row r="122" spans="1:22" x14ac:dyDescent="0.25">
      <c r="A122" s="46">
        <v>27056</v>
      </c>
      <c r="B122" s="329" t="s">
        <v>259</v>
      </c>
      <c r="C122" s="316">
        <v>1.0009999999999999</v>
      </c>
      <c r="D122" s="316">
        <v>1.0009999999999999</v>
      </c>
      <c r="E122" s="316">
        <v>1.0009999999999999</v>
      </c>
      <c r="F122" s="316">
        <v>1.0009999999999999</v>
      </c>
      <c r="G122" s="316">
        <v>1.0009999999999999</v>
      </c>
      <c r="H122" s="316">
        <v>1.0009999999999999</v>
      </c>
      <c r="I122" s="316">
        <v>1.0009999999999999</v>
      </c>
      <c r="J122" s="316">
        <v>1.0009999999999999</v>
      </c>
      <c r="K122" s="167">
        <v>1.002</v>
      </c>
      <c r="L122" s="167">
        <v>1.002</v>
      </c>
      <c r="M122" s="63">
        <v>1.002</v>
      </c>
      <c r="N122" s="63">
        <v>1.0029999999999999</v>
      </c>
      <c r="O122" s="63">
        <v>1.0009999999999999</v>
      </c>
      <c r="P122" s="318">
        <v>1</v>
      </c>
      <c r="Q122" s="326">
        <v>1</v>
      </c>
      <c r="R122" s="316">
        <v>1</v>
      </c>
      <c r="S122" s="63">
        <v>1</v>
      </c>
      <c r="T122" s="63">
        <v>1</v>
      </c>
      <c r="U122" s="63">
        <v>1</v>
      </c>
      <c r="V122" s="63">
        <v>1</v>
      </c>
    </row>
    <row r="123" spans="1:22" x14ac:dyDescent="0.25">
      <c r="A123" s="46">
        <v>27057</v>
      </c>
      <c r="B123" s="329" t="s">
        <v>260</v>
      </c>
      <c r="C123" s="316">
        <v>1.0009999999999999</v>
      </c>
      <c r="D123" s="316">
        <v>1.0009999999999999</v>
      </c>
      <c r="E123" s="316">
        <v>1.0009999999999999</v>
      </c>
      <c r="F123" s="316">
        <v>1.0009999999999999</v>
      </c>
      <c r="G123" s="316">
        <v>1.0009999999999999</v>
      </c>
      <c r="H123" s="316">
        <v>1.0009999999999999</v>
      </c>
      <c r="I123" s="316">
        <v>1.0009999999999999</v>
      </c>
      <c r="J123" s="316">
        <v>1.0009999999999999</v>
      </c>
      <c r="K123" s="167">
        <v>1.002</v>
      </c>
      <c r="L123" s="167">
        <v>1.002</v>
      </c>
      <c r="M123" s="63">
        <v>1.002</v>
      </c>
      <c r="N123" s="63">
        <v>1.0029999999999999</v>
      </c>
      <c r="O123" s="63">
        <v>1.0009999999999999</v>
      </c>
      <c r="P123" s="318">
        <v>1</v>
      </c>
      <c r="Q123" s="326">
        <v>1</v>
      </c>
      <c r="R123" s="316">
        <v>1</v>
      </c>
      <c r="S123" s="63">
        <v>1</v>
      </c>
      <c r="T123" s="63">
        <v>1</v>
      </c>
      <c r="U123" s="63">
        <v>1</v>
      </c>
      <c r="V123" s="63">
        <v>1</v>
      </c>
    </row>
    <row r="124" spans="1:22" x14ac:dyDescent="0.25">
      <c r="A124" s="46">
        <v>27058</v>
      </c>
      <c r="B124" s="329" t="s">
        <v>261</v>
      </c>
      <c r="C124" s="316">
        <v>1.0009999999999999</v>
      </c>
      <c r="D124" s="316">
        <v>1.0009999999999999</v>
      </c>
      <c r="E124" s="316">
        <v>1.0009999999999999</v>
      </c>
      <c r="F124" s="316">
        <v>1.0009999999999999</v>
      </c>
      <c r="G124" s="316">
        <v>1.0009999999999999</v>
      </c>
      <c r="H124" s="316">
        <v>1.0009999999999999</v>
      </c>
      <c r="I124" s="316">
        <v>1.0009999999999999</v>
      </c>
      <c r="J124" s="316">
        <v>1.0009999999999999</v>
      </c>
      <c r="K124" s="167">
        <v>1.002</v>
      </c>
      <c r="L124" s="167">
        <v>1.002</v>
      </c>
      <c r="M124" s="63">
        <v>1.002</v>
      </c>
      <c r="N124" s="63">
        <v>1.0029999999999999</v>
      </c>
      <c r="O124" s="63">
        <v>1.0009999999999999</v>
      </c>
      <c r="P124" s="318">
        <v>1</v>
      </c>
      <c r="Q124" s="326">
        <v>1</v>
      </c>
      <c r="R124" s="316">
        <v>1</v>
      </c>
      <c r="S124" s="63">
        <v>1</v>
      </c>
      <c r="T124" s="63">
        <v>1</v>
      </c>
      <c r="U124" s="63">
        <v>1</v>
      </c>
      <c r="V124" s="63">
        <v>1</v>
      </c>
    </row>
    <row r="125" spans="1:22" x14ac:dyDescent="0.25">
      <c r="A125" s="46">
        <v>27059</v>
      </c>
      <c r="B125" s="329" t="s">
        <v>262</v>
      </c>
      <c r="C125" s="316">
        <v>1.0009999999999999</v>
      </c>
      <c r="D125" s="316">
        <v>1.0009999999999999</v>
      </c>
      <c r="E125" s="316">
        <v>1.0009999999999999</v>
      </c>
      <c r="F125" s="316">
        <v>1.0009999999999999</v>
      </c>
      <c r="G125" s="316">
        <v>1.0009999999999999</v>
      </c>
      <c r="H125" s="316">
        <v>1.0009999999999999</v>
      </c>
      <c r="I125" s="316">
        <v>1.0009999999999999</v>
      </c>
      <c r="J125" s="316">
        <v>1.0009999999999999</v>
      </c>
      <c r="K125" s="167">
        <v>1.002</v>
      </c>
      <c r="L125" s="167">
        <v>1.002</v>
      </c>
      <c r="M125" s="63">
        <v>1.002</v>
      </c>
      <c r="N125" s="63">
        <v>1.0029999999999999</v>
      </c>
      <c r="O125" s="63">
        <v>1.0009999999999999</v>
      </c>
      <c r="P125" s="318">
        <v>1</v>
      </c>
      <c r="Q125" s="326">
        <v>1</v>
      </c>
      <c r="R125" s="316">
        <v>1</v>
      </c>
      <c r="S125" s="63">
        <v>1</v>
      </c>
      <c r="T125" s="63">
        <v>1</v>
      </c>
      <c r="U125" s="63">
        <v>1</v>
      </c>
      <c r="V125" s="63">
        <v>1</v>
      </c>
    </row>
    <row r="126" spans="1:22" x14ac:dyDescent="0.25">
      <c r="A126" s="46">
        <v>27061</v>
      </c>
      <c r="B126" s="329" t="s">
        <v>263</v>
      </c>
      <c r="C126" s="316">
        <v>1.0009999999999999</v>
      </c>
      <c r="D126" s="316">
        <v>1.0009999999999999</v>
      </c>
      <c r="E126" s="316">
        <v>1.0009999999999999</v>
      </c>
      <c r="F126" s="316">
        <v>1.0009999999999999</v>
      </c>
      <c r="G126" s="316">
        <v>1.0009999999999999</v>
      </c>
      <c r="H126" s="316">
        <v>1.0009999999999999</v>
      </c>
      <c r="I126" s="316">
        <v>1.0009999999999999</v>
      </c>
      <c r="J126" s="316">
        <v>1.0009999999999999</v>
      </c>
      <c r="K126" s="167">
        <v>1.002</v>
      </c>
      <c r="L126" s="167">
        <v>1.002</v>
      </c>
      <c r="M126" s="63">
        <v>1.002</v>
      </c>
      <c r="N126" s="63">
        <v>1.0029999999999999</v>
      </c>
      <c r="O126" s="63">
        <v>1.0009999999999999</v>
      </c>
      <c r="P126" s="318">
        <v>1</v>
      </c>
      <c r="Q126" s="326">
        <v>1</v>
      </c>
      <c r="R126" s="316">
        <v>1</v>
      </c>
      <c r="S126" s="63">
        <v>1</v>
      </c>
      <c r="T126" s="63">
        <v>1</v>
      </c>
      <c r="U126" s="63">
        <v>1</v>
      </c>
      <c r="V126" s="63">
        <v>1</v>
      </c>
    </row>
    <row r="127" spans="1:22" x14ac:dyDescent="0.25">
      <c r="A127" s="46">
        <v>28101</v>
      </c>
      <c r="B127" s="329" t="s">
        <v>264</v>
      </c>
      <c r="C127" s="316">
        <v>1.0049999999999999</v>
      </c>
      <c r="D127" s="316">
        <v>1.0049999999999999</v>
      </c>
      <c r="E127" s="316">
        <v>1.0049999999999999</v>
      </c>
      <c r="F127" s="316">
        <v>1.0049999999999999</v>
      </c>
      <c r="G127" s="316">
        <v>1.0049999999999999</v>
      </c>
      <c r="H127" s="316">
        <v>1.0049999999999999</v>
      </c>
      <c r="I127" s="316">
        <v>1.01</v>
      </c>
      <c r="J127" s="316">
        <v>1.01</v>
      </c>
      <c r="K127" s="167">
        <v>1.0089999999999999</v>
      </c>
      <c r="L127" s="167">
        <v>1.012</v>
      </c>
      <c r="M127" s="63">
        <v>1.014</v>
      </c>
      <c r="N127" s="63">
        <v>1.0129999999999999</v>
      </c>
      <c r="O127" s="63">
        <v>1.016</v>
      </c>
      <c r="P127" s="318">
        <v>1.0209999999999999</v>
      </c>
      <c r="Q127" s="326">
        <v>1.036</v>
      </c>
      <c r="R127" s="316">
        <v>1.01</v>
      </c>
      <c r="S127" s="63">
        <v>1.01</v>
      </c>
      <c r="T127" s="63">
        <v>1.0049999999999999</v>
      </c>
      <c r="U127" s="63">
        <v>1.0069999999999999</v>
      </c>
      <c r="V127" s="63">
        <v>1.0069999999999999</v>
      </c>
    </row>
    <row r="128" spans="1:22" x14ac:dyDescent="0.25">
      <c r="A128" s="46">
        <v>28102</v>
      </c>
      <c r="B128" s="329" t="s">
        <v>265</v>
      </c>
      <c r="C128" s="316">
        <v>1.0049999999999999</v>
      </c>
      <c r="D128" s="316">
        <v>1.0049999999999999</v>
      </c>
      <c r="E128" s="316">
        <v>1.0049999999999999</v>
      </c>
      <c r="F128" s="316">
        <v>1.0049999999999999</v>
      </c>
      <c r="G128" s="316">
        <v>1.0049999999999999</v>
      </c>
      <c r="H128" s="316">
        <v>1.0049999999999999</v>
      </c>
      <c r="I128" s="316">
        <v>1.01</v>
      </c>
      <c r="J128" s="316">
        <v>1.01</v>
      </c>
      <c r="K128" s="167">
        <v>1.0089999999999999</v>
      </c>
      <c r="L128" s="167">
        <v>1.012</v>
      </c>
      <c r="M128" s="63">
        <v>1.014</v>
      </c>
      <c r="N128" s="63">
        <v>1.0129999999999999</v>
      </c>
      <c r="O128" s="63">
        <v>1.016</v>
      </c>
      <c r="P128" s="318">
        <v>1.0209999999999999</v>
      </c>
      <c r="Q128" s="326">
        <v>1.036</v>
      </c>
      <c r="R128" s="316">
        <v>1.01</v>
      </c>
      <c r="S128" s="63">
        <v>1.01</v>
      </c>
      <c r="T128" s="63">
        <v>1.0049999999999999</v>
      </c>
      <c r="U128" s="63">
        <v>1.0069999999999999</v>
      </c>
      <c r="V128" s="63">
        <v>1.0069999999999999</v>
      </c>
    </row>
    <row r="129" spans="1:22" x14ac:dyDescent="0.25">
      <c r="A129" s="46">
        <v>28103</v>
      </c>
      <c r="B129" s="329" t="s">
        <v>266</v>
      </c>
      <c r="C129" s="316">
        <v>1.0049999999999999</v>
      </c>
      <c r="D129" s="316">
        <v>1.0049999999999999</v>
      </c>
      <c r="E129" s="316">
        <v>1.0049999999999999</v>
      </c>
      <c r="F129" s="316">
        <v>1.0049999999999999</v>
      </c>
      <c r="G129" s="316">
        <v>1.0049999999999999</v>
      </c>
      <c r="H129" s="316">
        <v>1.0049999999999999</v>
      </c>
      <c r="I129" s="316">
        <v>1.01</v>
      </c>
      <c r="J129" s="316">
        <v>1.01</v>
      </c>
      <c r="K129" s="167">
        <v>1.0089999999999999</v>
      </c>
      <c r="L129" s="167">
        <v>1.012</v>
      </c>
      <c r="M129" s="63">
        <v>1.014</v>
      </c>
      <c r="N129" s="63">
        <v>1.0129999999999999</v>
      </c>
      <c r="O129" s="63">
        <v>1.016</v>
      </c>
      <c r="P129" s="318">
        <v>1.0209999999999999</v>
      </c>
      <c r="Q129" s="326">
        <v>1.036</v>
      </c>
      <c r="R129" s="316">
        <v>1.01</v>
      </c>
      <c r="S129" s="63">
        <v>1.01</v>
      </c>
      <c r="T129" s="63">
        <v>1.0049999999999999</v>
      </c>
      <c r="U129" s="63">
        <v>1.0069999999999999</v>
      </c>
      <c r="V129" s="63">
        <v>1.0069999999999999</v>
      </c>
    </row>
    <row r="130" spans="1:22" x14ac:dyDescent="0.25">
      <c r="A130" s="46">
        <v>29001</v>
      </c>
      <c r="B130" s="329" t="s">
        <v>267</v>
      </c>
      <c r="C130" s="316">
        <v>1</v>
      </c>
      <c r="D130" s="316">
        <v>1</v>
      </c>
      <c r="E130" s="316">
        <v>1</v>
      </c>
      <c r="F130" s="316">
        <v>1</v>
      </c>
      <c r="G130" s="316">
        <v>1</v>
      </c>
      <c r="H130" s="316">
        <v>1</v>
      </c>
      <c r="I130" s="316">
        <v>1</v>
      </c>
      <c r="J130" s="316">
        <v>1</v>
      </c>
      <c r="K130" s="167">
        <v>1</v>
      </c>
      <c r="L130" s="167">
        <v>1</v>
      </c>
      <c r="M130" s="63">
        <v>1</v>
      </c>
      <c r="N130" s="63">
        <v>1</v>
      </c>
      <c r="O130" s="63">
        <v>1</v>
      </c>
      <c r="P130" s="318">
        <v>1</v>
      </c>
      <c r="Q130" s="326">
        <v>1</v>
      </c>
      <c r="R130" s="316">
        <v>1</v>
      </c>
      <c r="S130" s="63">
        <v>1</v>
      </c>
      <c r="T130" s="63">
        <v>1</v>
      </c>
      <c r="U130" s="63">
        <v>1</v>
      </c>
      <c r="V130" s="63">
        <v>1</v>
      </c>
    </row>
    <row r="131" spans="1:22" x14ac:dyDescent="0.25">
      <c r="A131" s="46">
        <v>29002</v>
      </c>
      <c r="B131" s="329" t="s">
        <v>268</v>
      </c>
      <c r="C131" s="316">
        <v>1</v>
      </c>
      <c r="D131" s="316">
        <v>1</v>
      </c>
      <c r="E131" s="316">
        <v>1</v>
      </c>
      <c r="F131" s="316">
        <v>1</v>
      </c>
      <c r="G131" s="316">
        <v>1</v>
      </c>
      <c r="H131" s="316">
        <v>1</v>
      </c>
      <c r="I131" s="316">
        <v>1</v>
      </c>
      <c r="J131" s="316">
        <v>1</v>
      </c>
      <c r="K131" s="167">
        <v>1</v>
      </c>
      <c r="L131" s="167">
        <v>1</v>
      </c>
      <c r="M131" s="63">
        <v>1</v>
      </c>
      <c r="N131" s="63">
        <v>1</v>
      </c>
      <c r="O131" s="63">
        <v>1</v>
      </c>
      <c r="P131" s="318">
        <v>1</v>
      </c>
      <c r="Q131" s="326">
        <v>1</v>
      </c>
      <c r="R131" s="316">
        <v>1</v>
      </c>
      <c r="S131" s="63">
        <v>1</v>
      </c>
      <c r="T131" s="63">
        <v>1</v>
      </c>
      <c r="U131" s="63">
        <v>1</v>
      </c>
      <c r="V131" s="63">
        <v>1</v>
      </c>
    </row>
    <row r="132" spans="1:22" x14ac:dyDescent="0.25">
      <c r="A132" s="46">
        <v>29003</v>
      </c>
      <c r="B132" s="329" t="s">
        <v>269</v>
      </c>
      <c r="C132" s="316">
        <v>1</v>
      </c>
      <c r="D132" s="316">
        <v>1</v>
      </c>
      <c r="E132" s="316">
        <v>1</v>
      </c>
      <c r="F132" s="316">
        <v>1</v>
      </c>
      <c r="G132" s="316">
        <v>1</v>
      </c>
      <c r="H132" s="316">
        <v>1</v>
      </c>
      <c r="I132" s="316">
        <v>1</v>
      </c>
      <c r="J132" s="316">
        <v>1</v>
      </c>
      <c r="K132" s="167">
        <v>1</v>
      </c>
      <c r="L132" s="167">
        <v>1</v>
      </c>
      <c r="M132" s="63">
        <v>1</v>
      </c>
      <c r="N132" s="63">
        <v>1</v>
      </c>
      <c r="O132" s="63">
        <v>1</v>
      </c>
      <c r="P132" s="318">
        <v>1</v>
      </c>
      <c r="Q132" s="326">
        <v>1</v>
      </c>
      <c r="R132" s="316">
        <v>1</v>
      </c>
      <c r="S132" s="63">
        <v>1</v>
      </c>
      <c r="T132" s="63">
        <v>1</v>
      </c>
      <c r="U132" s="63">
        <v>1</v>
      </c>
      <c r="V132" s="63">
        <v>1</v>
      </c>
    </row>
    <row r="133" spans="1:22" x14ac:dyDescent="0.25">
      <c r="A133" s="46">
        <v>29004</v>
      </c>
      <c r="B133" s="329" t="s">
        <v>270</v>
      </c>
      <c r="C133" s="316">
        <v>1</v>
      </c>
      <c r="D133" s="316">
        <v>1</v>
      </c>
      <c r="E133" s="316">
        <v>1</v>
      </c>
      <c r="F133" s="316">
        <v>1</v>
      </c>
      <c r="G133" s="316">
        <v>1</v>
      </c>
      <c r="H133" s="316">
        <v>1</v>
      </c>
      <c r="I133" s="316">
        <v>1</v>
      </c>
      <c r="J133" s="316">
        <v>1</v>
      </c>
      <c r="K133" s="167">
        <v>1</v>
      </c>
      <c r="L133" s="167">
        <v>1</v>
      </c>
      <c r="M133" s="63">
        <v>1</v>
      </c>
      <c r="N133" s="63">
        <v>1</v>
      </c>
      <c r="O133" s="63">
        <v>1</v>
      </c>
      <c r="P133" s="318">
        <v>1</v>
      </c>
      <c r="Q133" s="326">
        <v>1</v>
      </c>
      <c r="R133" s="316">
        <v>1</v>
      </c>
      <c r="S133" s="63">
        <v>1</v>
      </c>
      <c r="T133" s="63">
        <v>1</v>
      </c>
      <c r="U133" s="63">
        <v>1</v>
      </c>
      <c r="V133" s="63">
        <v>1</v>
      </c>
    </row>
    <row r="134" spans="1:22" x14ac:dyDescent="0.25">
      <c r="A134" s="46">
        <v>30093</v>
      </c>
      <c r="B134" s="329" t="s">
        <v>271</v>
      </c>
      <c r="C134" s="316">
        <v>1.034</v>
      </c>
      <c r="D134" s="316">
        <v>1.034</v>
      </c>
      <c r="E134" s="316">
        <v>1.034</v>
      </c>
      <c r="F134" s="316">
        <v>1.034</v>
      </c>
      <c r="G134" s="316">
        <v>1.034</v>
      </c>
      <c r="H134" s="316">
        <v>1.034</v>
      </c>
      <c r="I134" s="316">
        <v>1.0289999999999999</v>
      </c>
      <c r="J134" s="316">
        <v>1.026</v>
      </c>
      <c r="K134" s="167">
        <v>1.0269999999999999</v>
      </c>
      <c r="L134" s="167">
        <v>1.026</v>
      </c>
      <c r="M134" s="63">
        <v>1.03</v>
      </c>
      <c r="N134" s="63">
        <v>1.0289999999999999</v>
      </c>
      <c r="O134" s="63">
        <v>1.03</v>
      </c>
      <c r="P134" s="318">
        <v>1.03</v>
      </c>
      <c r="Q134" s="326">
        <v>1.0289999999999999</v>
      </c>
      <c r="R134" s="316">
        <v>1.028</v>
      </c>
      <c r="S134" s="63">
        <v>1.032</v>
      </c>
      <c r="T134" s="63">
        <v>1.0309999999999999</v>
      </c>
      <c r="U134" s="63">
        <v>1.032</v>
      </c>
      <c r="V134" s="63">
        <v>1.0309999999999999</v>
      </c>
    </row>
    <row r="135" spans="1:22" x14ac:dyDescent="0.25">
      <c r="A135" s="46">
        <v>31116</v>
      </c>
      <c r="B135" s="329" t="s">
        <v>272</v>
      </c>
      <c r="C135" s="316">
        <v>1</v>
      </c>
      <c r="D135" s="316">
        <v>1</v>
      </c>
      <c r="E135" s="316">
        <v>1</v>
      </c>
      <c r="F135" s="316">
        <v>1</v>
      </c>
      <c r="G135" s="316">
        <v>1</v>
      </c>
      <c r="H135" s="316">
        <v>1</v>
      </c>
      <c r="I135" s="316">
        <v>1</v>
      </c>
      <c r="J135" s="316">
        <v>1</v>
      </c>
      <c r="K135" s="167">
        <v>1</v>
      </c>
      <c r="L135" s="167">
        <v>1</v>
      </c>
      <c r="M135" s="63">
        <v>1</v>
      </c>
      <c r="N135" s="63">
        <v>1</v>
      </c>
      <c r="O135" s="63">
        <v>1</v>
      </c>
      <c r="P135" s="318">
        <v>1</v>
      </c>
      <c r="Q135" s="326">
        <v>1</v>
      </c>
      <c r="R135" s="316">
        <v>1</v>
      </c>
      <c r="S135" s="63">
        <v>1</v>
      </c>
      <c r="T135" s="63">
        <v>1</v>
      </c>
      <c r="U135" s="63">
        <v>1</v>
      </c>
      <c r="V135" s="63">
        <v>1</v>
      </c>
    </row>
    <row r="136" spans="1:22" x14ac:dyDescent="0.25">
      <c r="A136" s="46">
        <v>31117</v>
      </c>
      <c r="B136" s="329" t="s">
        <v>273</v>
      </c>
      <c r="C136" s="316">
        <v>1</v>
      </c>
      <c r="D136" s="316">
        <v>1</v>
      </c>
      <c r="E136" s="316">
        <v>1</v>
      </c>
      <c r="F136" s="316">
        <v>1</v>
      </c>
      <c r="G136" s="316">
        <v>1</v>
      </c>
      <c r="H136" s="316">
        <v>1</v>
      </c>
      <c r="I136" s="316">
        <v>1</v>
      </c>
      <c r="J136" s="316">
        <v>1</v>
      </c>
      <c r="K136" s="167">
        <v>1</v>
      </c>
      <c r="L136" s="167">
        <v>1</v>
      </c>
      <c r="M136" s="63">
        <v>1</v>
      </c>
      <c r="N136" s="63">
        <v>1</v>
      </c>
      <c r="O136" s="63">
        <v>1</v>
      </c>
      <c r="P136" s="318">
        <v>1</v>
      </c>
      <c r="Q136" s="326">
        <v>1</v>
      </c>
      <c r="R136" s="316">
        <v>1</v>
      </c>
      <c r="S136" s="63">
        <v>1</v>
      </c>
      <c r="T136" s="63">
        <v>1</v>
      </c>
      <c r="U136" s="63">
        <v>1</v>
      </c>
      <c r="V136" s="63">
        <v>1</v>
      </c>
    </row>
    <row r="137" spans="1:22" x14ac:dyDescent="0.25">
      <c r="A137" s="46">
        <v>31118</v>
      </c>
      <c r="B137" s="329" t="s">
        <v>274</v>
      </c>
      <c r="C137" s="316">
        <v>1</v>
      </c>
      <c r="D137" s="316">
        <v>1</v>
      </c>
      <c r="E137" s="316">
        <v>1</v>
      </c>
      <c r="F137" s="316">
        <v>1</v>
      </c>
      <c r="G137" s="316">
        <v>1</v>
      </c>
      <c r="H137" s="316">
        <v>1</v>
      </c>
      <c r="I137" s="316">
        <v>1</v>
      </c>
      <c r="J137" s="316">
        <v>1</v>
      </c>
      <c r="K137" s="167">
        <v>1</v>
      </c>
      <c r="L137" s="167">
        <v>1</v>
      </c>
      <c r="M137" s="63">
        <v>1</v>
      </c>
      <c r="N137" s="63">
        <v>1</v>
      </c>
      <c r="O137" s="63">
        <v>1</v>
      </c>
      <c r="P137" s="318">
        <v>1</v>
      </c>
      <c r="Q137" s="326">
        <v>1</v>
      </c>
      <c r="R137" s="316">
        <v>1</v>
      </c>
      <c r="S137" s="63">
        <v>1</v>
      </c>
      <c r="T137" s="63">
        <v>1</v>
      </c>
      <c r="U137" s="63">
        <v>1</v>
      </c>
      <c r="V137" s="63">
        <v>1</v>
      </c>
    </row>
    <row r="138" spans="1:22" x14ac:dyDescent="0.25">
      <c r="A138" s="46">
        <v>31121</v>
      </c>
      <c r="B138" s="329" t="s">
        <v>275</v>
      </c>
      <c r="C138" s="316">
        <v>1</v>
      </c>
      <c r="D138" s="316">
        <v>1</v>
      </c>
      <c r="E138" s="316">
        <v>1</v>
      </c>
      <c r="F138" s="316">
        <v>1</v>
      </c>
      <c r="G138" s="316">
        <v>1</v>
      </c>
      <c r="H138" s="316">
        <v>1</v>
      </c>
      <c r="I138" s="316">
        <v>1</v>
      </c>
      <c r="J138" s="316">
        <v>1</v>
      </c>
      <c r="K138" s="167">
        <v>1</v>
      </c>
      <c r="L138" s="167">
        <v>1</v>
      </c>
      <c r="M138" s="63">
        <v>1</v>
      </c>
      <c r="N138" s="63">
        <v>1</v>
      </c>
      <c r="O138" s="63">
        <v>1</v>
      </c>
      <c r="P138" s="318">
        <v>1</v>
      </c>
      <c r="Q138" s="326">
        <v>1</v>
      </c>
      <c r="R138" s="316">
        <v>1</v>
      </c>
      <c r="S138" s="63">
        <v>1</v>
      </c>
      <c r="T138" s="63">
        <v>1</v>
      </c>
      <c r="U138" s="63">
        <v>1</v>
      </c>
      <c r="V138" s="63">
        <v>1</v>
      </c>
    </row>
    <row r="139" spans="1:22" x14ac:dyDescent="0.25">
      <c r="A139" s="46">
        <v>31122</v>
      </c>
      <c r="B139" s="329" t="s">
        <v>276</v>
      </c>
      <c r="C139" s="316">
        <v>1</v>
      </c>
      <c r="D139" s="316">
        <v>1</v>
      </c>
      <c r="E139" s="316">
        <v>1</v>
      </c>
      <c r="F139" s="316">
        <v>1</v>
      </c>
      <c r="G139" s="316">
        <v>1</v>
      </c>
      <c r="H139" s="316">
        <v>1</v>
      </c>
      <c r="I139" s="316">
        <v>1</v>
      </c>
      <c r="J139" s="316">
        <v>1</v>
      </c>
      <c r="K139" s="167">
        <v>1</v>
      </c>
      <c r="L139" s="167">
        <v>1</v>
      </c>
      <c r="M139" s="63">
        <v>1</v>
      </c>
      <c r="N139" s="63">
        <v>1</v>
      </c>
      <c r="O139" s="63">
        <v>1</v>
      </c>
      <c r="P139" s="318">
        <v>1</v>
      </c>
      <c r="Q139" s="326">
        <v>1</v>
      </c>
      <c r="R139" s="316">
        <v>1</v>
      </c>
      <c r="S139" s="63">
        <v>1</v>
      </c>
      <c r="T139" s="63">
        <v>1</v>
      </c>
      <c r="U139" s="63">
        <v>1</v>
      </c>
      <c r="V139" s="63">
        <v>1</v>
      </c>
    </row>
    <row r="140" spans="1:22" x14ac:dyDescent="0.25">
      <c r="A140" s="46">
        <v>32054</v>
      </c>
      <c r="B140" s="329" t="s">
        <v>277</v>
      </c>
      <c r="C140" s="316">
        <v>1.036</v>
      </c>
      <c r="D140" s="316">
        <v>1.036</v>
      </c>
      <c r="E140" s="316">
        <v>1.036</v>
      </c>
      <c r="F140" s="316">
        <v>1.036</v>
      </c>
      <c r="G140" s="316">
        <v>1.036</v>
      </c>
      <c r="H140" s="316">
        <v>1.036</v>
      </c>
      <c r="I140" s="316">
        <v>1.03</v>
      </c>
      <c r="J140" s="316">
        <v>1.0309999999999999</v>
      </c>
      <c r="K140" s="167">
        <v>1.0349999999999999</v>
      </c>
      <c r="L140" s="167">
        <v>1.0369999999999999</v>
      </c>
      <c r="M140" s="63">
        <v>1.036</v>
      </c>
      <c r="N140" s="63">
        <v>1.0369999999999999</v>
      </c>
      <c r="O140" s="63">
        <v>1.0389999999999999</v>
      </c>
      <c r="P140" s="318">
        <v>1.0389999999999999</v>
      </c>
      <c r="Q140" s="326">
        <v>1.0409999999999999</v>
      </c>
      <c r="R140" s="316">
        <v>1.038</v>
      </c>
      <c r="S140" s="63">
        <v>1.0409999999999999</v>
      </c>
      <c r="T140" s="63">
        <v>1.04</v>
      </c>
      <c r="U140" s="63">
        <v>1.0389999999999999</v>
      </c>
      <c r="V140" s="63">
        <v>1.0389999999999999</v>
      </c>
    </row>
    <row r="141" spans="1:22" x14ac:dyDescent="0.25">
      <c r="A141" s="46">
        <v>32055</v>
      </c>
      <c r="B141" s="329" t="s">
        <v>278</v>
      </c>
      <c r="C141" s="316">
        <v>1.036</v>
      </c>
      <c r="D141" s="316">
        <v>1.036</v>
      </c>
      <c r="E141" s="316">
        <v>1.036</v>
      </c>
      <c r="F141" s="316">
        <v>1.036</v>
      </c>
      <c r="G141" s="316">
        <v>1.036</v>
      </c>
      <c r="H141" s="316">
        <v>1.036</v>
      </c>
      <c r="I141" s="316">
        <v>1.03</v>
      </c>
      <c r="J141" s="316">
        <v>1.0309999999999999</v>
      </c>
      <c r="K141" s="167">
        <v>1.0349999999999999</v>
      </c>
      <c r="L141" s="167">
        <v>1.0369999999999999</v>
      </c>
      <c r="M141" s="63">
        <v>1.036</v>
      </c>
      <c r="N141" s="63">
        <v>1.0369999999999999</v>
      </c>
      <c r="O141" s="63">
        <v>1.0389999999999999</v>
      </c>
      <c r="P141" s="318">
        <v>1.0389999999999999</v>
      </c>
      <c r="Q141" s="326">
        <v>1.0409999999999999</v>
      </c>
      <c r="R141" s="316">
        <v>1.038</v>
      </c>
      <c r="S141" s="63">
        <v>1.0409999999999999</v>
      </c>
      <c r="T141" s="63">
        <v>1.04</v>
      </c>
      <c r="U141" s="63">
        <v>1.0389999999999999</v>
      </c>
      <c r="V141" s="63">
        <v>1.0389999999999999</v>
      </c>
    </row>
    <row r="142" spans="1:22" x14ac:dyDescent="0.25">
      <c r="A142" s="46">
        <v>32056</v>
      </c>
      <c r="B142" s="329" t="s">
        <v>279</v>
      </c>
      <c r="C142" s="316">
        <v>1.036</v>
      </c>
      <c r="D142" s="316">
        <v>1.036</v>
      </c>
      <c r="E142" s="316">
        <v>1.036</v>
      </c>
      <c r="F142" s="316">
        <v>1.036</v>
      </c>
      <c r="G142" s="316">
        <v>1.036</v>
      </c>
      <c r="H142" s="316">
        <v>1.036</v>
      </c>
      <c r="I142" s="316">
        <v>1.03</v>
      </c>
      <c r="J142" s="316">
        <v>1.0309999999999999</v>
      </c>
      <c r="K142" s="167">
        <v>1.0349999999999999</v>
      </c>
      <c r="L142" s="167">
        <v>1.0369999999999999</v>
      </c>
      <c r="M142" s="63">
        <v>1.036</v>
      </c>
      <c r="N142" s="63">
        <v>1.0369999999999999</v>
      </c>
      <c r="O142" s="63">
        <v>1.0389999999999999</v>
      </c>
      <c r="P142" s="318">
        <v>1.0389999999999999</v>
      </c>
      <c r="Q142" s="326">
        <v>1.0409999999999999</v>
      </c>
      <c r="R142" s="316">
        <v>1.038</v>
      </c>
      <c r="S142" s="63">
        <v>1.0409999999999999</v>
      </c>
      <c r="T142" s="63">
        <v>1.04</v>
      </c>
      <c r="U142" s="63">
        <v>1.0389999999999999</v>
      </c>
      <c r="V142" s="63">
        <v>1.0389999999999999</v>
      </c>
    </row>
    <row r="143" spans="1:22" x14ac:dyDescent="0.25">
      <c r="A143" s="46">
        <v>32058</v>
      </c>
      <c r="B143" s="329" t="s">
        <v>280</v>
      </c>
      <c r="C143" s="316">
        <v>1.036</v>
      </c>
      <c r="D143" s="316">
        <v>1.036</v>
      </c>
      <c r="E143" s="316">
        <v>1.036</v>
      </c>
      <c r="F143" s="316">
        <v>1.036</v>
      </c>
      <c r="G143" s="316">
        <v>1.036</v>
      </c>
      <c r="H143" s="316">
        <v>1.036</v>
      </c>
      <c r="I143" s="316">
        <v>1.03</v>
      </c>
      <c r="J143" s="316">
        <v>1.0309999999999999</v>
      </c>
      <c r="K143" s="167">
        <v>1.0349999999999999</v>
      </c>
      <c r="L143" s="167">
        <v>1.0369999999999999</v>
      </c>
      <c r="M143" s="63">
        <v>1.036</v>
      </c>
      <c r="N143" s="63">
        <v>1.0369999999999999</v>
      </c>
      <c r="O143" s="63">
        <v>1.0389999999999999</v>
      </c>
      <c r="P143" s="318">
        <v>1.0389999999999999</v>
      </c>
      <c r="Q143" s="326">
        <v>1.0409999999999999</v>
      </c>
      <c r="R143" s="316">
        <v>1.038</v>
      </c>
      <c r="S143" s="63">
        <v>1.0409999999999999</v>
      </c>
      <c r="T143" s="63">
        <v>1.04</v>
      </c>
      <c r="U143" s="63">
        <v>1.0389999999999999</v>
      </c>
      <c r="V143" s="63">
        <v>1.0389999999999999</v>
      </c>
    </row>
    <row r="144" spans="1:22" x14ac:dyDescent="0.25">
      <c r="A144" s="46">
        <v>33090</v>
      </c>
      <c r="B144" s="329" t="s">
        <v>281</v>
      </c>
      <c r="C144" s="316">
        <v>1.0029999999999999</v>
      </c>
      <c r="D144" s="316">
        <v>1.0029999999999999</v>
      </c>
      <c r="E144" s="316">
        <v>1.0029999999999999</v>
      </c>
      <c r="F144" s="316">
        <v>1.0029999999999999</v>
      </c>
      <c r="G144" s="316">
        <v>1.0029999999999999</v>
      </c>
      <c r="H144" s="316">
        <v>1.0029999999999999</v>
      </c>
      <c r="I144" s="316">
        <v>1</v>
      </c>
      <c r="J144" s="316">
        <v>1.006</v>
      </c>
      <c r="K144" s="167">
        <v>1.0089999999999999</v>
      </c>
      <c r="L144" s="167">
        <v>1.006</v>
      </c>
      <c r="M144" s="63">
        <v>1</v>
      </c>
      <c r="N144" s="63">
        <v>1</v>
      </c>
      <c r="O144" s="63">
        <v>1</v>
      </c>
      <c r="P144" s="318">
        <v>1</v>
      </c>
      <c r="Q144" s="326">
        <v>1</v>
      </c>
      <c r="R144" s="316">
        <v>1</v>
      </c>
      <c r="S144" s="63">
        <v>1</v>
      </c>
      <c r="T144" s="63">
        <v>1</v>
      </c>
      <c r="U144" s="63">
        <v>1</v>
      </c>
      <c r="V144" s="63">
        <v>1</v>
      </c>
    </row>
    <row r="145" spans="1:22" x14ac:dyDescent="0.25">
      <c r="A145" s="46">
        <v>33091</v>
      </c>
      <c r="B145" s="329" t="s">
        <v>282</v>
      </c>
      <c r="C145" s="316">
        <v>1.0029999999999999</v>
      </c>
      <c r="D145" s="316">
        <v>1.0029999999999999</v>
      </c>
      <c r="E145" s="316">
        <v>1.0029999999999999</v>
      </c>
      <c r="F145" s="316">
        <v>1.0029999999999999</v>
      </c>
      <c r="G145" s="316">
        <v>1.0029999999999999</v>
      </c>
      <c r="H145" s="316">
        <v>1.0029999999999999</v>
      </c>
      <c r="I145" s="316">
        <v>1</v>
      </c>
      <c r="J145" s="316">
        <v>1.006</v>
      </c>
      <c r="K145" s="167">
        <v>1.0089999999999999</v>
      </c>
      <c r="L145" s="167">
        <v>1.006</v>
      </c>
      <c r="M145" s="63">
        <v>1</v>
      </c>
      <c r="N145" s="63">
        <v>1</v>
      </c>
      <c r="O145" s="63">
        <v>1</v>
      </c>
      <c r="P145" s="318">
        <v>1</v>
      </c>
      <c r="Q145" s="326">
        <v>1</v>
      </c>
      <c r="R145" s="316">
        <v>1</v>
      </c>
      <c r="S145" s="63">
        <v>1</v>
      </c>
      <c r="T145" s="63">
        <v>1</v>
      </c>
      <c r="U145" s="63">
        <v>1</v>
      </c>
      <c r="V145" s="63">
        <v>1</v>
      </c>
    </row>
    <row r="146" spans="1:22" x14ac:dyDescent="0.25">
      <c r="A146" s="46">
        <v>33092</v>
      </c>
      <c r="B146" s="329" t="s">
        <v>283</v>
      </c>
      <c r="C146" s="316">
        <v>1.0029999999999999</v>
      </c>
      <c r="D146" s="316">
        <v>1.0029999999999999</v>
      </c>
      <c r="E146" s="316">
        <v>1.0029999999999999</v>
      </c>
      <c r="F146" s="316">
        <v>1.0029999999999999</v>
      </c>
      <c r="G146" s="316">
        <v>1.0029999999999999</v>
      </c>
      <c r="H146" s="316">
        <v>1.0029999999999999</v>
      </c>
      <c r="I146" s="316">
        <v>1</v>
      </c>
      <c r="J146" s="316">
        <v>1.006</v>
      </c>
      <c r="K146" s="167">
        <v>1.0089999999999999</v>
      </c>
      <c r="L146" s="167">
        <v>1.006</v>
      </c>
      <c r="M146" s="63">
        <v>1</v>
      </c>
      <c r="N146" s="63">
        <v>1</v>
      </c>
      <c r="O146" s="63">
        <v>1</v>
      </c>
      <c r="P146" s="318">
        <v>1</v>
      </c>
      <c r="Q146" s="326">
        <v>1</v>
      </c>
      <c r="R146" s="316">
        <v>1</v>
      </c>
      <c r="S146" s="63">
        <v>1</v>
      </c>
      <c r="T146" s="63">
        <v>1</v>
      </c>
      <c r="U146" s="63">
        <v>1</v>
      </c>
      <c r="V146" s="63">
        <v>1</v>
      </c>
    </row>
    <row r="147" spans="1:22" x14ac:dyDescent="0.25">
      <c r="A147" s="46">
        <v>33093</v>
      </c>
      <c r="B147" s="329" t="s">
        <v>284</v>
      </c>
      <c r="C147" s="316">
        <v>1.0029999999999999</v>
      </c>
      <c r="D147" s="316">
        <v>1.0029999999999999</v>
      </c>
      <c r="E147" s="316">
        <v>1.0029999999999999</v>
      </c>
      <c r="F147" s="316">
        <v>1.0029999999999999</v>
      </c>
      <c r="G147" s="316">
        <v>1.0029999999999999</v>
      </c>
      <c r="H147" s="316">
        <v>1.0029999999999999</v>
      </c>
      <c r="I147" s="316">
        <v>1</v>
      </c>
      <c r="J147" s="316">
        <v>1.006</v>
      </c>
      <c r="K147" s="167">
        <v>1.0089999999999999</v>
      </c>
      <c r="L147" s="167">
        <v>1.006</v>
      </c>
      <c r="M147" s="63">
        <v>1</v>
      </c>
      <c r="N147" s="63">
        <v>1</v>
      </c>
      <c r="O147" s="63">
        <v>1</v>
      </c>
      <c r="P147" s="318">
        <v>1</v>
      </c>
      <c r="Q147" s="326">
        <v>1</v>
      </c>
      <c r="R147" s="316">
        <v>1</v>
      </c>
      <c r="S147" s="63">
        <v>1</v>
      </c>
      <c r="T147" s="63">
        <v>1</v>
      </c>
      <c r="U147" s="63">
        <v>1</v>
      </c>
      <c r="V147" s="63">
        <v>1</v>
      </c>
    </row>
    <row r="148" spans="1:22" x14ac:dyDescent="0.25">
      <c r="A148" s="46">
        <v>33094</v>
      </c>
      <c r="B148" s="329" t="s">
        <v>285</v>
      </c>
      <c r="C148" s="316">
        <v>1.0029999999999999</v>
      </c>
      <c r="D148" s="316">
        <v>1.0029999999999999</v>
      </c>
      <c r="E148" s="316">
        <v>1.0029999999999999</v>
      </c>
      <c r="F148" s="316">
        <v>1.0029999999999999</v>
      </c>
      <c r="G148" s="316">
        <v>1.0029999999999999</v>
      </c>
      <c r="H148" s="316">
        <v>1.0029999999999999</v>
      </c>
      <c r="I148" s="316">
        <v>1</v>
      </c>
      <c r="J148" s="316">
        <v>1.006</v>
      </c>
      <c r="K148" s="167">
        <v>1.0089999999999999</v>
      </c>
      <c r="L148" s="167">
        <v>1.006</v>
      </c>
      <c r="M148" s="63">
        <v>1</v>
      </c>
      <c r="N148" s="63">
        <v>1</v>
      </c>
      <c r="O148" s="63">
        <v>1</v>
      </c>
      <c r="P148" s="318">
        <v>1</v>
      </c>
      <c r="Q148" s="326">
        <v>1</v>
      </c>
      <c r="R148" s="316">
        <v>1</v>
      </c>
      <c r="S148" s="63">
        <v>1</v>
      </c>
      <c r="T148" s="63">
        <v>1</v>
      </c>
      <c r="U148" s="63">
        <v>1</v>
      </c>
      <c r="V148" s="63">
        <v>1</v>
      </c>
    </row>
    <row r="149" spans="1:22" x14ac:dyDescent="0.25">
      <c r="A149" s="46">
        <v>34121</v>
      </c>
      <c r="B149" s="329" t="s">
        <v>286</v>
      </c>
      <c r="C149" s="316">
        <v>1.0069999999999999</v>
      </c>
      <c r="D149" s="316">
        <v>1.0069999999999999</v>
      </c>
      <c r="E149" s="316">
        <v>1.0069999999999999</v>
      </c>
      <c r="F149" s="316">
        <v>1.0069999999999999</v>
      </c>
      <c r="G149" s="316">
        <v>1.0069999999999999</v>
      </c>
      <c r="H149" s="316">
        <v>1.0069999999999999</v>
      </c>
      <c r="I149" s="316">
        <v>1.004</v>
      </c>
      <c r="J149" s="316">
        <v>1</v>
      </c>
      <c r="K149" s="167">
        <v>1</v>
      </c>
      <c r="L149" s="167">
        <v>1</v>
      </c>
      <c r="M149" s="63">
        <v>1</v>
      </c>
      <c r="N149" s="63">
        <v>1</v>
      </c>
      <c r="O149" s="63">
        <v>1</v>
      </c>
      <c r="P149" s="318">
        <v>1</v>
      </c>
      <c r="Q149" s="326">
        <v>1</v>
      </c>
      <c r="R149" s="316">
        <v>1</v>
      </c>
      <c r="S149" s="63">
        <v>1</v>
      </c>
      <c r="T149" s="63">
        <v>1</v>
      </c>
      <c r="U149" s="63">
        <v>1</v>
      </c>
      <c r="V149" s="63">
        <v>1</v>
      </c>
    </row>
    <row r="150" spans="1:22" x14ac:dyDescent="0.25">
      <c r="A150" s="46">
        <v>34122</v>
      </c>
      <c r="B150" s="329" t="s">
        <v>287</v>
      </c>
      <c r="C150" s="316">
        <v>1.0069999999999999</v>
      </c>
      <c r="D150" s="316">
        <v>1.0069999999999999</v>
      </c>
      <c r="E150" s="316">
        <v>1.0069999999999999</v>
      </c>
      <c r="F150" s="316">
        <v>1.0069999999999999</v>
      </c>
      <c r="G150" s="316">
        <v>1.0069999999999999</v>
      </c>
      <c r="H150" s="316">
        <v>1.0069999999999999</v>
      </c>
      <c r="I150" s="316">
        <v>1.004</v>
      </c>
      <c r="J150" s="316">
        <v>1</v>
      </c>
      <c r="K150" s="167">
        <v>1</v>
      </c>
      <c r="L150" s="167">
        <v>1</v>
      </c>
      <c r="M150" s="63">
        <v>1</v>
      </c>
      <c r="N150" s="63">
        <v>1</v>
      </c>
      <c r="O150" s="63">
        <v>1</v>
      </c>
      <c r="P150" s="318">
        <v>1</v>
      </c>
      <c r="Q150" s="326">
        <v>1</v>
      </c>
      <c r="R150" s="316">
        <v>1</v>
      </c>
      <c r="S150" s="63">
        <v>1</v>
      </c>
      <c r="T150" s="63">
        <v>1</v>
      </c>
      <c r="U150" s="63">
        <v>1</v>
      </c>
      <c r="V150" s="63">
        <v>1</v>
      </c>
    </row>
    <row r="151" spans="1:22" x14ac:dyDescent="0.25">
      <c r="A151" s="46">
        <v>34124</v>
      </c>
      <c r="B151" s="329" t="s">
        <v>288</v>
      </c>
      <c r="C151" s="316">
        <v>1.0069999999999999</v>
      </c>
      <c r="D151" s="316">
        <v>1.0069999999999999</v>
      </c>
      <c r="E151" s="316">
        <v>1.0069999999999999</v>
      </c>
      <c r="F151" s="316">
        <v>1.0069999999999999</v>
      </c>
      <c r="G151" s="316">
        <v>1.0069999999999999</v>
      </c>
      <c r="H151" s="316">
        <v>1.0069999999999999</v>
      </c>
      <c r="I151" s="316">
        <v>1.004</v>
      </c>
      <c r="J151" s="316">
        <v>1</v>
      </c>
      <c r="K151" s="167">
        <v>1</v>
      </c>
      <c r="L151" s="167">
        <v>1</v>
      </c>
      <c r="M151" s="63">
        <v>1</v>
      </c>
      <c r="N151" s="63">
        <v>1</v>
      </c>
      <c r="O151" s="63">
        <v>1</v>
      </c>
      <c r="P151" s="318">
        <v>1</v>
      </c>
      <c r="Q151" s="326">
        <v>1</v>
      </c>
      <c r="R151" s="316">
        <v>1</v>
      </c>
      <c r="S151" s="63">
        <v>1</v>
      </c>
      <c r="T151" s="63">
        <v>1</v>
      </c>
      <c r="U151" s="63">
        <v>1</v>
      </c>
      <c r="V151" s="63">
        <v>1</v>
      </c>
    </row>
    <row r="152" spans="1:22" x14ac:dyDescent="0.25">
      <c r="A152" s="46">
        <v>35092</v>
      </c>
      <c r="B152" s="329" t="s">
        <v>289</v>
      </c>
      <c r="C152" s="316">
        <v>1</v>
      </c>
      <c r="D152" s="316">
        <v>1</v>
      </c>
      <c r="E152" s="316">
        <v>1</v>
      </c>
      <c r="F152" s="316">
        <v>1</v>
      </c>
      <c r="G152" s="316">
        <v>1</v>
      </c>
      <c r="H152" s="316">
        <v>1</v>
      </c>
      <c r="I152" s="316">
        <v>1</v>
      </c>
      <c r="J152" s="316">
        <v>1</v>
      </c>
      <c r="K152" s="167">
        <v>1</v>
      </c>
      <c r="L152" s="167">
        <v>1</v>
      </c>
      <c r="M152" s="63">
        <v>1</v>
      </c>
      <c r="N152" s="63">
        <v>1</v>
      </c>
      <c r="O152" s="63">
        <v>1</v>
      </c>
      <c r="P152" s="318">
        <v>1</v>
      </c>
      <c r="Q152" s="326">
        <v>1</v>
      </c>
      <c r="R152" s="316">
        <v>1</v>
      </c>
      <c r="S152" s="63">
        <v>1</v>
      </c>
      <c r="T152" s="63">
        <v>1</v>
      </c>
      <c r="U152" s="63">
        <v>1</v>
      </c>
      <c r="V152" s="63">
        <v>1</v>
      </c>
    </row>
    <row r="153" spans="1:22" x14ac:dyDescent="0.25">
      <c r="A153" s="46">
        <v>35093</v>
      </c>
      <c r="B153" s="329" t="s">
        <v>290</v>
      </c>
      <c r="C153" s="316">
        <v>1</v>
      </c>
      <c r="D153" s="316">
        <v>1</v>
      </c>
      <c r="E153" s="316">
        <v>1</v>
      </c>
      <c r="F153" s="316">
        <v>1</v>
      </c>
      <c r="G153" s="316">
        <v>1</v>
      </c>
      <c r="H153" s="316">
        <v>1</v>
      </c>
      <c r="I153" s="316">
        <v>1</v>
      </c>
      <c r="J153" s="316">
        <v>1</v>
      </c>
      <c r="K153" s="167">
        <v>1</v>
      </c>
      <c r="L153" s="167">
        <v>1</v>
      </c>
      <c r="M153" s="63">
        <v>1</v>
      </c>
      <c r="N153" s="63">
        <v>1</v>
      </c>
      <c r="O153" s="63">
        <v>1</v>
      </c>
      <c r="P153" s="318">
        <v>1</v>
      </c>
      <c r="Q153" s="326">
        <v>1</v>
      </c>
      <c r="R153" s="316">
        <v>1</v>
      </c>
      <c r="S153" s="63">
        <v>1</v>
      </c>
      <c r="T153" s="63">
        <v>1</v>
      </c>
      <c r="U153" s="63">
        <v>1</v>
      </c>
      <c r="V153" s="63">
        <v>1</v>
      </c>
    </row>
    <row r="154" spans="1:22" x14ac:dyDescent="0.25">
      <c r="A154" s="46">
        <v>35094</v>
      </c>
      <c r="B154" s="329" t="s">
        <v>291</v>
      </c>
      <c r="C154" s="316">
        <v>1</v>
      </c>
      <c r="D154" s="316">
        <v>1</v>
      </c>
      <c r="E154" s="316">
        <v>1</v>
      </c>
      <c r="F154" s="316">
        <v>1</v>
      </c>
      <c r="G154" s="316">
        <v>1</v>
      </c>
      <c r="H154" s="316">
        <v>1</v>
      </c>
      <c r="I154" s="316">
        <v>1</v>
      </c>
      <c r="J154" s="316">
        <v>1</v>
      </c>
      <c r="K154" s="167">
        <v>1</v>
      </c>
      <c r="L154" s="167">
        <v>1</v>
      </c>
      <c r="M154" s="63">
        <v>1</v>
      </c>
      <c r="N154" s="63">
        <v>1</v>
      </c>
      <c r="O154" s="63">
        <v>1</v>
      </c>
      <c r="P154" s="318">
        <v>1</v>
      </c>
      <c r="Q154" s="326">
        <v>1</v>
      </c>
      <c r="R154" s="316">
        <v>1</v>
      </c>
      <c r="S154" s="63">
        <v>1</v>
      </c>
      <c r="T154" s="63">
        <v>1</v>
      </c>
      <c r="U154" s="63">
        <v>1</v>
      </c>
      <c r="V154" s="63">
        <v>1</v>
      </c>
    </row>
    <row r="155" spans="1:22" x14ac:dyDescent="0.25">
      <c r="A155" s="46">
        <v>35097</v>
      </c>
      <c r="B155" s="329" t="s">
        <v>292</v>
      </c>
      <c r="C155" s="316">
        <v>1</v>
      </c>
      <c r="D155" s="316">
        <v>1</v>
      </c>
      <c r="E155" s="316">
        <v>1</v>
      </c>
      <c r="F155" s="316">
        <v>1</v>
      </c>
      <c r="G155" s="316">
        <v>1</v>
      </c>
      <c r="H155" s="316">
        <v>1</v>
      </c>
      <c r="I155" s="316">
        <v>1</v>
      </c>
      <c r="J155" s="316">
        <v>1</v>
      </c>
      <c r="K155" s="167">
        <v>1</v>
      </c>
      <c r="L155" s="167">
        <v>1</v>
      </c>
      <c r="M155" s="63">
        <v>1</v>
      </c>
      <c r="N155" s="63">
        <v>1</v>
      </c>
      <c r="O155" s="63">
        <v>1</v>
      </c>
      <c r="P155" s="318">
        <v>1</v>
      </c>
      <c r="Q155" s="326">
        <v>1</v>
      </c>
      <c r="R155" s="316">
        <v>1</v>
      </c>
      <c r="S155" s="63">
        <v>1</v>
      </c>
      <c r="T155" s="63">
        <v>1</v>
      </c>
      <c r="U155" s="63">
        <v>1</v>
      </c>
      <c r="V155" s="63">
        <v>1</v>
      </c>
    </row>
    <row r="156" spans="1:22" x14ac:dyDescent="0.25">
      <c r="A156" s="46">
        <v>35098</v>
      </c>
      <c r="B156" s="329" t="s">
        <v>293</v>
      </c>
      <c r="C156" s="316">
        <v>1</v>
      </c>
      <c r="D156" s="316">
        <v>1</v>
      </c>
      <c r="E156" s="316">
        <v>1</v>
      </c>
      <c r="F156" s="316">
        <v>1</v>
      </c>
      <c r="G156" s="316">
        <v>1</v>
      </c>
      <c r="H156" s="316">
        <v>1</v>
      </c>
      <c r="I156" s="316">
        <v>1</v>
      </c>
      <c r="J156" s="316">
        <v>1</v>
      </c>
      <c r="K156" s="167">
        <v>1</v>
      </c>
      <c r="L156" s="167">
        <v>1</v>
      </c>
      <c r="M156" s="63">
        <v>1</v>
      </c>
      <c r="N156" s="63">
        <v>1</v>
      </c>
      <c r="O156" s="63">
        <v>1</v>
      </c>
      <c r="P156" s="318">
        <v>1</v>
      </c>
      <c r="Q156" s="326">
        <v>1</v>
      </c>
      <c r="R156" s="316">
        <v>1</v>
      </c>
      <c r="S156" s="63">
        <v>1</v>
      </c>
      <c r="T156" s="63">
        <v>1</v>
      </c>
      <c r="U156" s="63">
        <v>1</v>
      </c>
      <c r="V156" s="63">
        <v>1</v>
      </c>
    </row>
    <row r="157" spans="1:22" x14ac:dyDescent="0.25">
      <c r="A157" s="46">
        <v>35099</v>
      </c>
      <c r="B157" s="329" t="s">
        <v>294</v>
      </c>
      <c r="C157" s="316">
        <v>1</v>
      </c>
      <c r="D157" s="316">
        <v>1</v>
      </c>
      <c r="E157" s="316">
        <v>1</v>
      </c>
      <c r="F157" s="316">
        <v>1</v>
      </c>
      <c r="G157" s="316">
        <v>1</v>
      </c>
      <c r="H157" s="316">
        <v>1</v>
      </c>
      <c r="I157" s="316">
        <v>1</v>
      </c>
      <c r="J157" s="316">
        <v>1</v>
      </c>
      <c r="K157" s="167">
        <v>1</v>
      </c>
      <c r="L157" s="167">
        <v>1</v>
      </c>
      <c r="M157" s="63">
        <v>1</v>
      </c>
      <c r="N157" s="63">
        <v>1</v>
      </c>
      <c r="O157" s="63">
        <v>1</v>
      </c>
      <c r="P157" s="318">
        <v>1</v>
      </c>
      <c r="Q157" s="326">
        <v>1</v>
      </c>
      <c r="R157" s="316">
        <v>1</v>
      </c>
      <c r="S157" s="63">
        <v>1</v>
      </c>
      <c r="T157" s="63">
        <v>1</v>
      </c>
      <c r="U157" s="63">
        <v>1</v>
      </c>
      <c r="V157" s="63">
        <v>1</v>
      </c>
    </row>
    <row r="158" spans="1:22" x14ac:dyDescent="0.25">
      <c r="A158" s="46">
        <v>35102</v>
      </c>
      <c r="B158" s="329" t="s">
        <v>295</v>
      </c>
      <c r="C158" s="316">
        <v>1</v>
      </c>
      <c r="D158" s="316">
        <v>1</v>
      </c>
      <c r="E158" s="316">
        <v>1</v>
      </c>
      <c r="F158" s="316">
        <v>1</v>
      </c>
      <c r="G158" s="316">
        <v>1</v>
      </c>
      <c r="H158" s="316">
        <v>1</v>
      </c>
      <c r="I158" s="316">
        <v>1</v>
      </c>
      <c r="J158" s="316">
        <v>1</v>
      </c>
      <c r="K158" s="167">
        <v>1</v>
      </c>
      <c r="L158" s="167">
        <v>1</v>
      </c>
      <c r="M158" s="63">
        <v>1</v>
      </c>
      <c r="N158" s="63">
        <v>1</v>
      </c>
      <c r="O158" s="63">
        <v>1</v>
      </c>
      <c r="P158" s="318">
        <v>1</v>
      </c>
      <c r="Q158" s="326">
        <v>1</v>
      </c>
      <c r="R158" s="316">
        <v>1</v>
      </c>
      <c r="S158" s="63">
        <v>1</v>
      </c>
      <c r="T158" s="63">
        <v>1</v>
      </c>
      <c r="U158" s="63">
        <v>1</v>
      </c>
      <c r="V158" s="63">
        <v>1</v>
      </c>
    </row>
    <row r="159" spans="1:22" x14ac:dyDescent="0.25">
      <c r="A159" s="46">
        <v>36123</v>
      </c>
      <c r="B159" s="329" t="s">
        <v>296</v>
      </c>
      <c r="C159" s="316">
        <v>1.1040000000000001</v>
      </c>
      <c r="D159" s="316">
        <v>1.1040000000000001</v>
      </c>
      <c r="E159" s="316">
        <v>1.1040000000000001</v>
      </c>
      <c r="F159" s="316">
        <v>1.1040000000000001</v>
      </c>
      <c r="G159" s="316">
        <v>1.1040000000000001</v>
      </c>
      <c r="H159" s="316">
        <v>1.1040000000000001</v>
      </c>
      <c r="I159" s="316">
        <v>1.0920000000000001</v>
      </c>
      <c r="J159" s="316">
        <v>1.089</v>
      </c>
      <c r="K159" s="167">
        <v>1.091</v>
      </c>
      <c r="L159" s="167">
        <v>1.0920000000000001</v>
      </c>
      <c r="M159" s="63">
        <v>1.095</v>
      </c>
      <c r="N159" s="63">
        <v>1.0940000000000001</v>
      </c>
      <c r="O159" s="63">
        <v>1.095</v>
      </c>
      <c r="P159" s="318">
        <v>1.0920000000000001</v>
      </c>
      <c r="Q159" s="326">
        <v>1.089</v>
      </c>
      <c r="R159" s="316">
        <v>1.0920000000000001</v>
      </c>
      <c r="S159" s="63">
        <v>1.093</v>
      </c>
      <c r="T159" s="63">
        <v>1.0920000000000001</v>
      </c>
      <c r="U159" s="63">
        <v>1.0880000000000001</v>
      </c>
      <c r="V159" s="63">
        <v>1.0880000000000001</v>
      </c>
    </row>
    <row r="160" spans="1:22" x14ac:dyDescent="0.25">
      <c r="A160" s="46">
        <v>36126</v>
      </c>
      <c r="B160" s="329" t="s">
        <v>297</v>
      </c>
      <c r="C160" s="316">
        <v>1.1040000000000001</v>
      </c>
      <c r="D160" s="316">
        <v>1.1040000000000001</v>
      </c>
      <c r="E160" s="316">
        <v>1.1040000000000001</v>
      </c>
      <c r="F160" s="316">
        <v>1.1040000000000001</v>
      </c>
      <c r="G160" s="316">
        <v>1.1040000000000001</v>
      </c>
      <c r="H160" s="316">
        <v>1.1040000000000001</v>
      </c>
      <c r="I160" s="316">
        <v>1.0920000000000001</v>
      </c>
      <c r="J160" s="316">
        <v>1.089</v>
      </c>
      <c r="K160" s="167">
        <v>1.091</v>
      </c>
      <c r="L160" s="167">
        <v>1.0920000000000001</v>
      </c>
      <c r="M160" s="63">
        <v>1.095</v>
      </c>
      <c r="N160" s="63">
        <v>1.0940000000000001</v>
      </c>
      <c r="O160" s="63">
        <v>1.095</v>
      </c>
      <c r="P160" s="318">
        <v>1.0920000000000001</v>
      </c>
      <c r="Q160" s="326">
        <v>1.089</v>
      </c>
      <c r="R160" s="316">
        <v>1.0920000000000001</v>
      </c>
      <c r="S160" s="63">
        <v>1.093</v>
      </c>
      <c r="T160" s="63">
        <v>1.0920000000000001</v>
      </c>
      <c r="U160" s="63">
        <v>1.0880000000000001</v>
      </c>
      <c r="V160" s="63">
        <v>1.0880000000000001</v>
      </c>
    </row>
    <row r="161" spans="1:22" x14ac:dyDescent="0.25">
      <c r="A161" s="46">
        <v>36131</v>
      </c>
      <c r="B161" s="329" t="s">
        <v>298</v>
      </c>
      <c r="C161" s="316">
        <v>1.1040000000000001</v>
      </c>
      <c r="D161" s="316">
        <v>1.1040000000000001</v>
      </c>
      <c r="E161" s="316">
        <v>1.1040000000000001</v>
      </c>
      <c r="F161" s="316">
        <v>1.1040000000000001</v>
      </c>
      <c r="G161" s="316">
        <v>1.1040000000000001</v>
      </c>
      <c r="H161" s="316">
        <v>1.1040000000000001</v>
      </c>
      <c r="I161" s="316">
        <v>1.0920000000000001</v>
      </c>
      <c r="J161" s="316">
        <v>1.089</v>
      </c>
      <c r="K161" s="167">
        <v>1.091</v>
      </c>
      <c r="L161" s="167">
        <v>1.0920000000000001</v>
      </c>
      <c r="M161" s="63">
        <v>1.095</v>
      </c>
      <c r="N161" s="63">
        <v>1.0940000000000001</v>
      </c>
      <c r="O161" s="63">
        <v>1.095</v>
      </c>
      <c r="P161" s="318">
        <v>1.0920000000000001</v>
      </c>
      <c r="Q161" s="326">
        <v>1.089</v>
      </c>
      <c r="R161" s="316">
        <v>1.0920000000000001</v>
      </c>
      <c r="S161" s="63">
        <v>1.093</v>
      </c>
      <c r="T161" s="63">
        <v>1.0920000000000001</v>
      </c>
      <c r="U161" s="63">
        <v>1.0880000000000001</v>
      </c>
      <c r="V161" s="63">
        <v>1.0880000000000001</v>
      </c>
    </row>
    <row r="162" spans="1:22" x14ac:dyDescent="0.25">
      <c r="A162" s="46">
        <v>36133</v>
      </c>
      <c r="B162" s="329" t="s">
        <v>299</v>
      </c>
      <c r="C162" s="316">
        <v>1.1040000000000001</v>
      </c>
      <c r="D162" s="316">
        <v>1.1040000000000001</v>
      </c>
      <c r="E162" s="316">
        <v>1.1040000000000001</v>
      </c>
      <c r="F162" s="316">
        <v>1.1040000000000001</v>
      </c>
      <c r="G162" s="316">
        <v>1.1040000000000001</v>
      </c>
      <c r="H162" s="316">
        <v>1.1040000000000001</v>
      </c>
      <c r="I162" s="316">
        <v>1.0920000000000001</v>
      </c>
      <c r="J162" s="316">
        <v>1.089</v>
      </c>
      <c r="K162" s="167">
        <v>1.091</v>
      </c>
      <c r="L162" s="167">
        <v>1.0920000000000001</v>
      </c>
      <c r="M162" s="63">
        <v>1.095</v>
      </c>
      <c r="N162" s="63">
        <v>1.0940000000000001</v>
      </c>
      <c r="O162" s="63">
        <v>1.095</v>
      </c>
      <c r="P162" s="318">
        <v>1.0920000000000001</v>
      </c>
      <c r="Q162" s="326">
        <v>1.089</v>
      </c>
      <c r="R162" s="316">
        <v>1.0920000000000001</v>
      </c>
      <c r="S162" s="63">
        <v>1.093</v>
      </c>
      <c r="T162" s="63">
        <v>1.0920000000000001</v>
      </c>
      <c r="U162" s="63">
        <v>1.0880000000000001</v>
      </c>
      <c r="V162" s="63">
        <v>1.0880000000000001</v>
      </c>
    </row>
    <row r="163" spans="1:22" x14ac:dyDescent="0.25">
      <c r="A163" s="46">
        <v>36134</v>
      </c>
      <c r="B163" s="329" t="s">
        <v>300</v>
      </c>
      <c r="C163" s="316">
        <v>1.1040000000000001</v>
      </c>
      <c r="D163" s="316">
        <v>1.1040000000000001</v>
      </c>
      <c r="E163" s="316">
        <v>1.1040000000000001</v>
      </c>
      <c r="F163" s="316">
        <v>1.1040000000000001</v>
      </c>
      <c r="G163" s="316">
        <v>1.1040000000000001</v>
      </c>
      <c r="H163" s="316">
        <v>1.1040000000000001</v>
      </c>
      <c r="I163" s="316">
        <v>1.0920000000000001</v>
      </c>
      <c r="J163" s="316">
        <v>1.089</v>
      </c>
      <c r="K163" s="167">
        <v>1.091</v>
      </c>
      <c r="L163" s="167">
        <v>1.0920000000000001</v>
      </c>
      <c r="M163" s="63">
        <v>1.095</v>
      </c>
      <c r="N163" s="63">
        <v>1.0940000000000001</v>
      </c>
      <c r="O163" s="63">
        <v>1.095</v>
      </c>
      <c r="P163" s="318">
        <v>1.0920000000000001</v>
      </c>
      <c r="Q163" s="326">
        <v>1.089</v>
      </c>
      <c r="R163" s="316">
        <v>1.0920000000000001</v>
      </c>
      <c r="S163" s="63">
        <v>1.093</v>
      </c>
      <c r="T163" s="63">
        <v>1.0920000000000001</v>
      </c>
      <c r="U163" s="63">
        <v>1.0880000000000001</v>
      </c>
      <c r="V163" s="63">
        <v>1.0880000000000001</v>
      </c>
    </row>
    <row r="164" spans="1:22" x14ac:dyDescent="0.25">
      <c r="A164" s="46">
        <v>36135</v>
      </c>
      <c r="B164" s="329" t="s">
        <v>301</v>
      </c>
      <c r="C164" s="316">
        <v>1.1040000000000001</v>
      </c>
      <c r="D164" s="316">
        <v>1.1040000000000001</v>
      </c>
      <c r="E164" s="316">
        <v>1.1040000000000001</v>
      </c>
      <c r="F164" s="316">
        <v>1.1040000000000001</v>
      </c>
      <c r="G164" s="316">
        <v>1.1040000000000001</v>
      </c>
      <c r="H164" s="316">
        <v>1.1040000000000001</v>
      </c>
      <c r="I164" s="316">
        <v>1.0920000000000001</v>
      </c>
      <c r="J164" s="316">
        <v>1.089</v>
      </c>
      <c r="K164" s="167">
        <v>1.091</v>
      </c>
      <c r="L164" s="167">
        <v>1.0920000000000001</v>
      </c>
      <c r="M164" s="63">
        <v>1.095</v>
      </c>
      <c r="N164" s="63">
        <v>1.0940000000000001</v>
      </c>
      <c r="O164" s="63">
        <v>1.095</v>
      </c>
      <c r="P164" s="318">
        <v>1.0920000000000001</v>
      </c>
      <c r="Q164" s="326">
        <v>1.089</v>
      </c>
      <c r="R164" s="316">
        <v>1.0920000000000001</v>
      </c>
      <c r="S164" s="63">
        <v>1.093</v>
      </c>
      <c r="T164" s="63">
        <v>1.0920000000000001</v>
      </c>
      <c r="U164" s="63">
        <v>1.0880000000000001</v>
      </c>
      <c r="V164" s="63">
        <v>1.0880000000000001</v>
      </c>
    </row>
    <row r="165" spans="1:22" x14ac:dyDescent="0.25">
      <c r="A165" s="46">
        <v>36136</v>
      </c>
      <c r="B165" s="329" t="s">
        <v>302</v>
      </c>
      <c r="C165" s="316">
        <v>1.1040000000000001</v>
      </c>
      <c r="D165" s="316">
        <v>1.1040000000000001</v>
      </c>
      <c r="E165" s="316">
        <v>1.1040000000000001</v>
      </c>
      <c r="F165" s="316">
        <v>1.1040000000000001</v>
      </c>
      <c r="G165" s="316">
        <v>1.1040000000000001</v>
      </c>
      <c r="H165" s="316">
        <v>1.1040000000000001</v>
      </c>
      <c r="I165" s="316">
        <v>1.0920000000000001</v>
      </c>
      <c r="J165" s="316">
        <v>1.089</v>
      </c>
      <c r="K165" s="167">
        <v>1.091</v>
      </c>
      <c r="L165" s="167">
        <v>1.0920000000000001</v>
      </c>
      <c r="M165" s="63">
        <v>1.095</v>
      </c>
      <c r="N165" s="63">
        <v>1.0940000000000001</v>
      </c>
      <c r="O165" s="63">
        <v>1.095</v>
      </c>
      <c r="P165" s="318">
        <v>1.0920000000000001</v>
      </c>
      <c r="Q165" s="326">
        <v>1.089</v>
      </c>
      <c r="R165" s="316">
        <v>1.0920000000000001</v>
      </c>
      <c r="S165" s="63">
        <v>1.093</v>
      </c>
      <c r="T165" s="63">
        <v>1.0920000000000001</v>
      </c>
      <c r="U165" s="63">
        <v>1.0880000000000001</v>
      </c>
      <c r="V165" s="63">
        <v>1.0880000000000001</v>
      </c>
    </row>
    <row r="166" spans="1:22" x14ac:dyDescent="0.25">
      <c r="A166" s="46">
        <v>36137</v>
      </c>
      <c r="B166" s="329" t="s">
        <v>303</v>
      </c>
      <c r="C166" s="316">
        <v>1.1040000000000001</v>
      </c>
      <c r="D166" s="316">
        <v>1.1040000000000001</v>
      </c>
      <c r="E166" s="316">
        <v>1.1040000000000001</v>
      </c>
      <c r="F166" s="316">
        <v>1.1040000000000001</v>
      </c>
      <c r="G166" s="316">
        <v>1.1040000000000001</v>
      </c>
      <c r="H166" s="316">
        <v>1.1040000000000001</v>
      </c>
      <c r="I166" s="316">
        <v>1.0920000000000001</v>
      </c>
      <c r="J166" s="316">
        <v>1.089</v>
      </c>
      <c r="K166" s="167">
        <v>1.091</v>
      </c>
      <c r="L166" s="167">
        <v>1.0920000000000001</v>
      </c>
      <c r="M166" s="63">
        <v>1.095</v>
      </c>
      <c r="N166" s="63">
        <v>1.0940000000000001</v>
      </c>
      <c r="O166" s="63">
        <v>1.095</v>
      </c>
      <c r="P166" s="318">
        <v>1.0920000000000001</v>
      </c>
      <c r="Q166" s="326">
        <v>1.089</v>
      </c>
      <c r="R166" s="316">
        <v>1.0920000000000001</v>
      </c>
      <c r="S166" s="63">
        <v>1.093</v>
      </c>
      <c r="T166" s="63">
        <v>1.0920000000000001</v>
      </c>
      <c r="U166" s="63">
        <v>1.0880000000000001</v>
      </c>
      <c r="V166" s="63">
        <v>1.0880000000000001</v>
      </c>
    </row>
    <row r="167" spans="1:22" x14ac:dyDescent="0.25">
      <c r="A167" s="46">
        <v>36138</v>
      </c>
      <c r="B167" s="329" t="s">
        <v>304</v>
      </c>
      <c r="C167" s="316">
        <v>1.1040000000000001</v>
      </c>
      <c r="D167" s="316">
        <v>1.1040000000000001</v>
      </c>
      <c r="E167" s="316">
        <v>1.1040000000000001</v>
      </c>
      <c r="F167" s="316">
        <v>1.1040000000000001</v>
      </c>
      <c r="G167" s="316">
        <v>1.1040000000000001</v>
      </c>
      <c r="H167" s="316">
        <v>1.1040000000000001</v>
      </c>
      <c r="I167" s="316">
        <v>1.0920000000000001</v>
      </c>
      <c r="J167" s="316">
        <v>1.089</v>
      </c>
      <c r="K167" s="167">
        <v>1.091</v>
      </c>
      <c r="L167" s="167">
        <v>1.0920000000000001</v>
      </c>
      <c r="M167" s="63">
        <v>1.095</v>
      </c>
      <c r="N167" s="63">
        <v>1.0940000000000001</v>
      </c>
      <c r="O167" s="63">
        <v>1.095</v>
      </c>
      <c r="P167" s="318">
        <v>1.0920000000000001</v>
      </c>
      <c r="Q167" s="326">
        <v>1.089</v>
      </c>
      <c r="R167" s="316">
        <v>1.0920000000000001</v>
      </c>
      <c r="S167" s="63">
        <v>1.093</v>
      </c>
      <c r="T167" s="63">
        <v>1.0920000000000001</v>
      </c>
      <c r="U167" s="63">
        <v>1.0880000000000001</v>
      </c>
      <c r="V167" s="63">
        <v>1.0880000000000001</v>
      </c>
    </row>
    <row r="168" spans="1:22" x14ac:dyDescent="0.25">
      <c r="A168" s="46">
        <v>36139</v>
      </c>
      <c r="B168" s="329" t="s">
        <v>305</v>
      </c>
      <c r="C168" s="316">
        <v>1.1040000000000001</v>
      </c>
      <c r="D168" s="316">
        <v>1.1040000000000001</v>
      </c>
      <c r="E168" s="316">
        <v>1.1040000000000001</v>
      </c>
      <c r="F168" s="316">
        <v>1.1040000000000001</v>
      </c>
      <c r="G168" s="316">
        <v>1.1040000000000001</v>
      </c>
      <c r="H168" s="316">
        <v>1.1040000000000001</v>
      </c>
      <c r="I168" s="316">
        <v>1.0920000000000001</v>
      </c>
      <c r="J168" s="316">
        <v>1.089</v>
      </c>
      <c r="K168" s="167">
        <v>1.091</v>
      </c>
      <c r="L168" s="167">
        <v>1.0920000000000001</v>
      </c>
      <c r="M168" s="63">
        <v>1.095</v>
      </c>
      <c r="N168" s="63">
        <v>1.0940000000000001</v>
      </c>
      <c r="O168" s="63">
        <v>1.095</v>
      </c>
      <c r="P168" s="318">
        <v>1.0920000000000001</v>
      </c>
      <c r="Q168" s="326">
        <v>1.089</v>
      </c>
      <c r="R168" s="316">
        <v>1.0920000000000001</v>
      </c>
      <c r="S168" s="63">
        <v>1.093</v>
      </c>
      <c r="T168" s="63">
        <v>1.0920000000000001</v>
      </c>
      <c r="U168" s="63">
        <v>1.0880000000000001</v>
      </c>
      <c r="V168" s="63">
        <v>1.0880000000000001</v>
      </c>
    </row>
    <row r="169" spans="1:22" x14ac:dyDescent="0.25">
      <c r="A169" s="46">
        <v>37037</v>
      </c>
      <c r="B169" s="329" t="s">
        <v>306</v>
      </c>
      <c r="C169" s="316">
        <v>1</v>
      </c>
      <c r="D169" s="316">
        <v>1</v>
      </c>
      <c r="E169" s="316">
        <v>1</v>
      </c>
      <c r="F169" s="316">
        <v>1</v>
      </c>
      <c r="G169" s="316">
        <v>1</v>
      </c>
      <c r="H169" s="316">
        <v>1</v>
      </c>
      <c r="I169" s="316">
        <v>1</v>
      </c>
      <c r="J169" s="316">
        <v>1</v>
      </c>
      <c r="K169" s="167">
        <v>1</v>
      </c>
      <c r="L169" s="167">
        <v>1</v>
      </c>
      <c r="M169" s="63">
        <v>1</v>
      </c>
      <c r="N169" s="63">
        <v>1</v>
      </c>
      <c r="O169" s="63">
        <v>1</v>
      </c>
      <c r="P169" s="318">
        <v>1</v>
      </c>
      <c r="Q169" s="326">
        <v>1</v>
      </c>
      <c r="R169" s="316">
        <v>1</v>
      </c>
      <c r="S169" s="63">
        <v>1</v>
      </c>
      <c r="T169" s="63">
        <v>1.0920000000000001</v>
      </c>
      <c r="U169" s="63">
        <v>1.0880000000000001</v>
      </c>
      <c r="V169" s="63">
        <v>1.0880000000000001</v>
      </c>
    </row>
    <row r="170" spans="1:22" x14ac:dyDescent="0.25">
      <c r="A170" s="46">
        <v>37039</v>
      </c>
      <c r="B170" s="329" t="s">
        <v>307</v>
      </c>
      <c r="C170" s="316">
        <v>1</v>
      </c>
      <c r="D170" s="316">
        <v>1</v>
      </c>
      <c r="E170" s="316">
        <v>1</v>
      </c>
      <c r="F170" s="316">
        <v>1</v>
      </c>
      <c r="G170" s="316">
        <v>1</v>
      </c>
      <c r="H170" s="316">
        <v>1</v>
      </c>
      <c r="I170" s="316">
        <v>1</v>
      </c>
      <c r="J170" s="316">
        <v>1</v>
      </c>
      <c r="K170" s="167">
        <v>1</v>
      </c>
      <c r="L170" s="167">
        <v>1</v>
      </c>
      <c r="M170" s="63">
        <v>1</v>
      </c>
      <c r="N170" s="63">
        <v>1</v>
      </c>
      <c r="O170" s="63">
        <v>1</v>
      </c>
      <c r="P170" s="318">
        <v>1</v>
      </c>
      <c r="Q170" s="326">
        <v>1</v>
      </c>
      <c r="R170" s="316">
        <v>1</v>
      </c>
      <c r="S170" s="63">
        <v>1</v>
      </c>
      <c r="T170" s="63">
        <v>1</v>
      </c>
      <c r="U170" s="63">
        <v>1</v>
      </c>
      <c r="V170" s="63">
        <v>1</v>
      </c>
    </row>
    <row r="171" spans="1:22" x14ac:dyDescent="0.25">
      <c r="A171" s="46">
        <v>38044</v>
      </c>
      <c r="B171" s="329" t="s">
        <v>308</v>
      </c>
      <c r="C171" s="316">
        <v>1</v>
      </c>
      <c r="D171" s="316">
        <v>1</v>
      </c>
      <c r="E171" s="316">
        <v>1</v>
      </c>
      <c r="F171" s="316">
        <v>1</v>
      </c>
      <c r="G171" s="316">
        <v>1</v>
      </c>
      <c r="H171" s="316">
        <v>1</v>
      </c>
      <c r="I171" s="316">
        <v>1</v>
      </c>
      <c r="J171" s="316">
        <v>1</v>
      </c>
      <c r="K171" s="167">
        <v>1</v>
      </c>
      <c r="L171" s="167">
        <v>1</v>
      </c>
      <c r="M171" s="63">
        <v>1</v>
      </c>
      <c r="N171" s="63">
        <v>1</v>
      </c>
      <c r="O171" s="63">
        <v>1.002</v>
      </c>
      <c r="P171" s="318">
        <v>1.002</v>
      </c>
      <c r="Q171" s="326">
        <v>1.0029999999999999</v>
      </c>
      <c r="R171" s="316">
        <v>1.0009999999999999</v>
      </c>
      <c r="S171" s="63">
        <v>1.008</v>
      </c>
      <c r="T171" s="63">
        <v>1.006</v>
      </c>
      <c r="U171" s="63">
        <v>1.006</v>
      </c>
      <c r="V171" s="63">
        <v>1.0069999999999999</v>
      </c>
    </row>
    <row r="172" spans="1:22" x14ac:dyDescent="0.25">
      <c r="A172" s="46">
        <v>38045</v>
      </c>
      <c r="B172" s="329" t="s">
        <v>309</v>
      </c>
      <c r="C172" s="316">
        <v>1</v>
      </c>
      <c r="D172" s="316">
        <v>1</v>
      </c>
      <c r="E172" s="316">
        <v>1</v>
      </c>
      <c r="F172" s="316">
        <v>1</v>
      </c>
      <c r="G172" s="316">
        <v>1</v>
      </c>
      <c r="H172" s="316">
        <v>1</v>
      </c>
      <c r="I172" s="316">
        <v>1</v>
      </c>
      <c r="J172" s="316">
        <v>1</v>
      </c>
      <c r="K172" s="167">
        <v>1</v>
      </c>
      <c r="L172" s="167">
        <v>1</v>
      </c>
      <c r="M172" s="63">
        <v>1</v>
      </c>
      <c r="N172" s="63">
        <v>1</v>
      </c>
      <c r="O172" s="63">
        <v>1.002</v>
      </c>
      <c r="P172" s="318">
        <v>1.002</v>
      </c>
      <c r="Q172" s="326">
        <v>1.0029999999999999</v>
      </c>
      <c r="R172" s="316">
        <v>1.0009999999999999</v>
      </c>
      <c r="S172" s="63">
        <v>1.008</v>
      </c>
      <c r="T172" s="63">
        <v>1.006</v>
      </c>
      <c r="U172" s="63">
        <v>1.006</v>
      </c>
      <c r="V172" s="63">
        <v>1.0069999999999999</v>
      </c>
    </row>
    <row r="173" spans="1:22" x14ac:dyDescent="0.25">
      <c r="A173" s="46">
        <v>38046</v>
      </c>
      <c r="B173" s="329" t="s">
        <v>310</v>
      </c>
      <c r="C173" s="316">
        <v>1</v>
      </c>
      <c r="D173" s="316">
        <v>1</v>
      </c>
      <c r="E173" s="316">
        <v>1</v>
      </c>
      <c r="F173" s="316">
        <v>1</v>
      </c>
      <c r="G173" s="316">
        <v>1</v>
      </c>
      <c r="H173" s="316">
        <v>1</v>
      </c>
      <c r="I173" s="316">
        <v>1</v>
      </c>
      <c r="J173" s="316">
        <v>1</v>
      </c>
      <c r="K173" s="167">
        <v>1</v>
      </c>
      <c r="L173" s="167">
        <v>1</v>
      </c>
      <c r="M173" s="63">
        <v>1</v>
      </c>
      <c r="N173" s="63">
        <v>1</v>
      </c>
      <c r="O173" s="63">
        <v>1.002</v>
      </c>
      <c r="P173" s="318">
        <v>1.002</v>
      </c>
      <c r="Q173" s="326">
        <v>1.0029999999999999</v>
      </c>
      <c r="R173" s="316">
        <v>1.0009999999999999</v>
      </c>
      <c r="S173" s="63">
        <v>1.008</v>
      </c>
      <c r="T173" s="63">
        <v>1.006</v>
      </c>
      <c r="U173" s="63">
        <v>1.006</v>
      </c>
      <c r="V173" s="63">
        <v>1.0069999999999999</v>
      </c>
    </row>
    <row r="174" spans="1:22" x14ac:dyDescent="0.25">
      <c r="A174" s="46">
        <v>39133</v>
      </c>
      <c r="B174" s="329" t="s">
        <v>311</v>
      </c>
      <c r="C174" s="316">
        <v>1.034</v>
      </c>
      <c r="D174" s="316">
        <v>1.034</v>
      </c>
      <c r="E174" s="316">
        <v>1.034</v>
      </c>
      <c r="F174" s="316">
        <v>1.034</v>
      </c>
      <c r="G174" s="316">
        <v>1.034</v>
      </c>
      <c r="H174" s="316">
        <v>1.034</v>
      </c>
      <c r="I174" s="316">
        <v>1.0289999999999999</v>
      </c>
      <c r="J174" s="316">
        <v>1.026</v>
      </c>
      <c r="K174" s="167">
        <v>1.0269999999999999</v>
      </c>
      <c r="L174" s="167">
        <v>1.026</v>
      </c>
      <c r="M174" s="63">
        <v>1.03</v>
      </c>
      <c r="N174" s="63">
        <v>1.0289999999999999</v>
      </c>
      <c r="O174" s="63">
        <v>1.03</v>
      </c>
      <c r="P174" s="318">
        <v>1.03</v>
      </c>
      <c r="Q174" s="326">
        <v>1.0289999999999999</v>
      </c>
      <c r="R174" s="316">
        <v>1.028</v>
      </c>
      <c r="S174" s="63">
        <v>1.032</v>
      </c>
      <c r="T174" s="63">
        <v>1.0309999999999999</v>
      </c>
      <c r="U174" s="63">
        <v>1.032</v>
      </c>
      <c r="V174" s="63">
        <v>1.0309999999999999</v>
      </c>
    </row>
    <row r="175" spans="1:22" x14ac:dyDescent="0.25">
      <c r="A175" s="46">
        <v>39134</v>
      </c>
      <c r="B175" s="329" t="s">
        <v>312</v>
      </c>
      <c r="C175" s="316">
        <v>1.034</v>
      </c>
      <c r="D175" s="316">
        <v>1.034</v>
      </c>
      <c r="E175" s="316">
        <v>1.034</v>
      </c>
      <c r="F175" s="316">
        <v>1.034</v>
      </c>
      <c r="G175" s="316">
        <v>1.034</v>
      </c>
      <c r="H175" s="316">
        <v>1.034</v>
      </c>
      <c r="I175" s="316">
        <v>1.0289999999999999</v>
      </c>
      <c r="J175" s="316">
        <v>1.026</v>
      </c>
      <c r="K175" s="167">
        <v>1.0269999999999999</v>
      </c>
      <c r="L175" s="167">
        <v>1.026</v>
      </c>
      <c r="M175" s="63">
        <v>1.03</v>
      </c>
      <c r="N175" s="63">
        <v>1.0289999999999999</v>
      </c>
      <c r="O175" s="63">
        <v>1.03</v>
      </c>
      <c r="P175" s="318">
        <v>1.03</v>
      </c>
      <c r="Q175" s="326">
        <v>1.0289999999999999</v>
      </c>
      <c r="R175" s="316">
        <v>1.028</v>
      </c>
      <c r="S175" s="63">
        <v>1.032</v>
      </c>
      <c r="T175" s="63">
        <v>1.0309999999999999</v>
      </c>
      <c r="U175" s="63">
        <v>1.032</v>
      </c>
      <c r="V175" s="63">
        <v>1.0309999999999999</v>
      </c>
    </row>
    <row r="176" spans="1:22" x14ac:dyDescent="0.25">
      <c r="A176" s="46">
        <v>39135</v>
      </c>
      <c r="B176" s="329" t="s">
        <v>313</v>
      </c>
      <c r="C176" s="316">
        <v>1.034</v>
      </c>
      <c r="D176" s="316">
        <v>1.034</v>
      </c>
      <c r="E176" s="316">
        <v>1.034</v>
      </c>
      <c r="F176" s="316">
        <v>1.034</v>
      </c>
      <c r="G176" s="316">
        <v>1.034</v>
      </c>
      <c r="H176" s="316">
        <v>1.034</v>
      </c>
      <c r="I176" s="316">
        <v>1.0289999999999999</v>
      </c>
      <c r="J176" s="316">
        <v>1.026</v>
      </c>
      <c r="K176" s="167">
        <v>1.0269999999999999</v>
      </c>
      <c r="L176" s="167">
        <v>1.026</v>
      </c>
      <c r="M176" s="63">
        <v>1.03</v>
      </c>
      <c r="N176" s="63">
        <v>1.0289999999999999</v>
      </c>
      <c r="O176" s="63">
        <v>1.03</v>
      </c>
      <c r="P176" s="318">
        <v>1.03</v>
      </c>
      <c r="Q176" s="326">
        <v>1.0289999999999999</v>
      </c>
      <c r="R176" s="316">
        <v>1.028</v>
      </c>
      <c r="S176" s="63">
        <v>1.032</v>
      </c>
      <c r="T176" s="63">
        <v>1.0309999999999999</v>
      </c>
      <c r="U176" s="63">
        <v>1.032</v>
      </c>
      <c r="V176" s="63">
        <v>1.0309999999999999</v>
      </c>
    </row>
    <row r="177" spans="1:22" x14ac:dyDescent="0.25">
      <c r="A177" s="46">
        <v>39136</v>
      </c>
      <c r="B177" s="329" t="s">
        <v>314</v>
      </c>
      <c r="C177" s="316">
        <v>1.034</v>
      </c>
      <c r="D177" s="316">
        <v>1.034</v>
      </c>
      <c r="E177" s="316">
        <v>1.034</v>
      </c>
      <c r="F177" s="316">
        <v>1.034</v>
      </c>
      <c r="G177" s="316">
        <v>1.034</v>
      </c>
      <c r="H177" s="316">
        <v>1.034</v>
      </c>
      <c r="I177" s="316">
        <v>1.0289999999999999</v>
      </c>
      <c r="J177" s="316">
        <v>1.026</v>
      </c>
      <c r="K177" s="167">
        <v>1.0269999999999999</v>
      </c>
      <c r="L177" s="167">
        <v>1.026</v>
      </c>
      <c r="M177" s="63">
        <v>1.03</v>
      </c>
      <c r="N177" s="63">
        <v>1.0289999999999999</v>
      </c>
      <c r="O177" s="63">
        <v>1.03</v>
      </c>
      <c r="P177" s="318">
        <v>1.03</v>
      </c>
      <c r="Q177" s="326">
        <v>1.0289999999999999</v>
      </c>
      <c r="R177" s="316">
        <v>1.028</v>
      </c>
      <c r="S177" s="63">
        <v>1.032</v>
      </c>
      <c r="T177" s="63">
        <v>1.0309999999999999</v>
      </c>
      <c r="U177" s="63">
        <v>1.032</v>
      </c>
      <c r="V177" s="63">
        <v>1.0309999999999999</v>
      </c>
    </row>
    <row r="178" spans="1:22" x14ac:dyDescent="0.25">
      <c r="A178" s="46">
        <v>39137</v>
      </c>
      <c r="B178" s="329" t="s">
        <v>315</v>
      </c>
      <c r="C178" s="316">
        <v>1.034</v>
      </c>
      <c r="D178" s="316">
        <v>1.034</v>
      </c>
      <c r="E178" s="316">
        <v>1.034</v>
      </c>
      <c r="F178" s="316">
        <v>1.034</v>
      </c>
      <c r="G178" s="316">
        <v>1.034</v>
      </c>
      <c r="H178" s="316">
        <v>1.034</v>
      </c>
      <c r="I178" s="316">
        <v>1.0289999999999999</v>
      </c>
      <c r="J178" s="316">
        <v>1.026</v>
      </c>
      <c r="K178" s="167">
        <v>1.0269999999999999</v>
      </c>
      <c r="L178" s="167">
        <v>1.026</v>
      </c>
      <c r="M178" s="63">
        <v>1.03</v>
      </c>
      <c r="N178" s="63">
        <v>1.0289999999999999</v>
      </c>
      <c r="O178" s="63">
        <v>1.03</v>
      </c>
      <c r="P178" s="318">
        <v>1.03</v>
      </c>
      <c r="Q178" s="326">
        <v>1.0289999999999999</v>
      </c>
      <c r="R178" s="316">
        <v>1.028</v>
      </c>
      <c r="S178" s="63">
        <v>1.032</v>
      </c>
      <c r="T178" s="63">
        <v>1.0309999999999999</v>
      </c>
      <c r="U178" s="63">
        <v>1.032</v>
      </c>
      <c r="V178" s="63">
        <v>1.0309999999999999</v>
      </c>
    </row>
    <row r="179" spans="1:22" x14ac:dyDescent="0.25">
      <c r="A179" s="46">
        <v>39139</v>
      </c>
      <c r="B179" s="329" t="s">
        <v>316</v>
      </c>
      <c r="C179" s="316">
        <v>1.034</v>
      </c>
      <c r="D179" s="316">
        <v>1.034</v>
      </c>
      <c r="E179" s="316">
        <v>1.034</v>
      </c>
      <c r="F179" s="316">
        <v>1.034</v>
      </c>
      <c r="G179" s="316">
        <v>1.034</v>
      </c>
      <c r="H179" s="316">
        <v>1.034</v>
      </c>
      <c r="I179" s="316">
        <v>1.0289999999999999</v>
      </c>
      <c r="J179" s="316">
        <v>1.026</v>
      </c>
      <c r="K179" s="167">
        <v>1.0269999999999999</v>
      </c>
      <c r="L179" s="167">
        <v>1.026</v>
      </c>
      <c r="M179" s="63">
        <v>1.03</v>
      </c>
      <c r="N179" s="63">
        <v>1.0289999999999999</v>
      </c>
      <c r="O179" s="63">
        <v>1.03</v>
      </c>
      <c r="P179" s="318">
        <v>1.03</v>
      </c>
      <c r="Q179" s="326">
        <v>1.0289999999999999</v>
      </c>
      <c r="R179" s="316">
        <v>1.028</v>
      </c>
      <c r="S179" s="63">
        <v>1.032</v>
      </c>
      <c r="T179" s="63">
        <v>1.0309999999999999</v>
      </c>
      <c r="U179" s="63">
        <v>1.032</v>
      </c>
      <c r="V179" s="63">
        <v>1.0309999999999999</v>
      </c>
    </row>
    <row r="180" spans="1:22" x14ac:dyDescent="0.25">
      <c r="A180" s="46">
        <v>39141</v>
      </c>
      <c r="B180" s="329" t="s">
        <v>317</v>
      </c>
      <c r="C180" s="316">
        <v>1.034</v>
      </c>
      <c r="D180" s="316">
        <v>1.034</v>
      </c>
      <c r="E180" s="316">
        <v>1.034</v>
      </c>
      <c r="F180" s="316">
        <v>1.034</v>
      </c>
      <c r="G180" s="316">
        <v>1.034</v>
      </c>
      <c r="H180" s="316">
        <v>1.034</v>
      </c>
      <c r="I180" s="316">
        <v>1.0289999999999999</v>
      </c>
      <c r="J180" s="316">
        <v>1.026</v>
      </c>
      <c r="K180" s="167">
        <v>1.0269999999999999</v>
      </c>
      <c r="L180" s="167">
        <v>1.026</v>
      </c>
      <c r="M180" s="63">
        <v>1.03</v>
      </c>
      <c r="N180" s="63">
        <v>1.0289999999999999</v>
      </c>
      <c r="O180" s="63">
        <v>1.03</v>
      </c>
      <c r="P180" s="318">
        <v>1.03</v>
      </c>
      <c r="Q180" s="326">
        <v>1.0289999999999999</v>
      </c>
      <c r="R180" s="316">
        <v>1.028</v>
      </c>
      <c r="S180" s="63">
        <v>1.032</v>
      </c>
      <c r="T180" s="63">
        <v>1.0309999999999999</v>
      </c>
      <c r="U180" s="63">
        <v>1.032</v>
      </c>
      <c r="V180" s="63">
        <v>1.0309999999999999</v>
      </c>
    </row>
    <row r="181" spans="1:22" x14ac:dyDescent="0.25">
      <c r="A181" s="46">
        <v>39142</v>
      </c>
      <c r="B181" s="329" t="s">
        <v>318</v>
      </c>
      <c r="C181" s="316">
        <v>1.034</v>
      </c>
      <c r="D181" s="316">
        <v>1.034</v>
      </c>
      <c r="E181" s="316">
        <v>1.034</v>
      </c>
      <c r="F181" s="316">
        <v>1.034</v>
      </c>
      <c r="G181" s="316">
        <v>1.034</v>
      </c>
      <c r="H181" s="316">
        <v>1.034</v>
      </c>
      <c r="I181" s="316">
        <v>1.0289999999999999</v>
      </c>
      <c r="J181" s="316">
        <v>1.026</v>
      </c>
      <c r="K181" s="167">
        <v>1.0269999999999999</v>
      </c>
      <c r="L181" s="167">
        <v>1.026</v>
      </c>
      <c r="M181" s="63">
        <v>1.03</v>
      </c>
      <c r="N181" s="63">
        <v>1.0289999999999999</v>
      </c>
      <c r="O181" s="63">
        <v>1.03</v>
      </c>
      <c r="P181" s="318">
        <v>1.03</v>
      </c>
      <c r="Q181" s="326">
        <v>1.0289999999999999</v>
      </c>
      <c r="R181" s="316">
        <v>1.028</v>
      </c>
      <c r="S181" s="63">
        <v>1.032</v>
      </c>
      <c r="T181" s="63">
        <v>1.0309999999999999</v>
      </c>
      <c r="U181" s="63">
        <v>1.032</v>
      </c>
      <c r="V181" s="63">
        <v>1.0309999999999999</v>
      </c>
    </row>
    <row r="182" spans="1:22" x14ac:dyDescent="0.25">
      <c r="A182" s="46">
        <v>40100</v>
      </c>
      <c r="B182" s="329" t="s">
        <v>319</v>
      </c>
      <c r="C182" s="316">
        <v>1</v>
      </c>
      <c r="D182" s="316">
        <v>1</v>
      </c>
      <c r="E182" s="316">
        <v>1</v>
      </c>
      <c r="F182" s="316">
        <v>1</v>
      </c>
      <c r="G182" s="316">
        <v>1</v>
      </c>
      <c r="H182" s="316">
        <v>1</v>
      </c>
      <c r="I182" s="316">
        <v>1.0029999999999999</v>
      </c>
      <c r="J182" s="316">
        <v>1.008</v>
      </c>
      <c r="K182" s="167">
        <v>1.006</v>
      </c>
      <c r="L182" s="167">
        <v>1.008</v>
      </c>
      <c r="M182" s="63">
        <v>1.01</v>
      </c>
      <c r="N182" s="63">
        <v>1.006</v>
      </c>
      <c r="O182" s="63">
        <v>1.006</v>
      </c>
      <c r="P182" s="318">
        <v>1.006</v>
      </c>
      <c r="Q182" s="326">
        <v>1.0049999999999999</v>
      </c>
      <c r="R182" s="316">
        <v>1.0049999999999999</v>
      </c>
      <c r="S182" s="63">
        <v>1</v>
      </c>
      <c r="T182" s="63">
        <v>1</v>
      </c>
      <c r="U182" s="63">
        <v>1</v>
      </c>
      <c r="V182" s="63">
        <v>1</v>
      </c>
    </row>
    <row r="183" spans="1:22" x14ac:dyDescent="0.25">
      <c r="A183" s="46">
        <v>40101</v>
      </c>
      <c r="B183" s="329" t="s">
        <v>320</v>
      </c>
      <c r="C183" s="316">
        <v>1</v>
      </c>
      <c r="D183" s="316">
        <v>1</v>
      </c>
      <c r="E183" s="316">
        <v>1</v>
      </c>
      <c r="F183" s="316">
        <v>1</v>
      </c>
      <c r="G183" s="316">
        <v>1</v>
      </c>
      <c r="H183" s="316">
        <v>1</v>
      </c>
      <c r="I183" s="316">
        <v>1.0029999999999999</v>
      </c>
      <c r="J183" s="316">
        <v>1.008</v>
      </c>
      <c r="K183" s="167">
        <v>1.006</v>
      </c>
      <c r="L183" s="167">
        <v>1.008</v>
      </c>
      <c r="M183" s="63">
        <v>1.01</v>
      </c>
      <c r="N183" s="63">
        <v>1.006</v>
      </c>
      <c r="O183" s="63">
        <v>1.006</v>
      </c>
      <c r="P183" s="318">
        <v>1.006</v>
      </c>
      <c r="Q183" s="326">
        <v>1.0049999999999999</v>
      </c>
      <c r="R183" s="316">
        <v>1.0049999999999999</v>
      </c>
      <c r="S183" s="63">
        <v>1</v>
      </c>
      <c r="T183" s="63">
        <v>1</v>
      </c>
      <c r="U183" s="63">
        <v>1</v>
      </c>
      <c r="V183" s="63">
        <v>1</v>
      </c>
    </row>
    <row r="184" spans="1:22" x14ac:dyDescent="0.25">
      <c r="A184" s="46">
        <v>40103</v>
      </c>
      <c r="B184" s="329" t="s">
        <v>321</v>
      </c>
      <c r="C184" s="316">
        <v>1</v>
      </c>
      <c r="D184" s="316">
        <v>1</v>
      </c>
      <c r="E184" s="316">
        <v>1</v>
      </c>
      <c r="F184" s="316">
        <v>1</v>
      </c>
      <c r="G184" s="316">
        <v>1</v>
      </c>
      <c r="H184" s="316">
        <v>1</v>
      </c>
      <c r="I184" s="316">
        <v>1.0029999999999999</v>
      </c>
      <c r="J184" s="316">
        <v>1.008</v>
      </c>
      <c r="K184" s="167">
        <v>1.006</v>
      </c>
      <c r="L184" s="167">
        <v>1.008</v>
      </c>
      <c r="M184" s="63">
        <v>1.01</v>
      </c>
      <c r="N184" s="63">
        <v>1.006</v>
      </c>
      <c r="O184" s="63">
        <v>1.006</v>
      </c>
      <c r="P184" s="318">
        <v>1.006</v>
      </c>
      <c r="Q184" s="326">
        <v>1.0049999999999999</v>
      </c>
      <c r="R184" s="316">
        <v>1.0049999999999999</v>
      </c>
      <c r="S184" s="63">
        <v>1</v>
      </c>
      <c r="T184" s="63">
        <v>1</v>
      </c>
      <c r="U184" s="63">
        <v>1</v>
      </c>
      <c r="V184" s="63">
        <v>1</v>
      </c>
    </row>
    <row r="185" spans="1:22" x14ac:dyDescent="0.25">
      <c r="A185" s="46">
        <v>40104</v>
      </c>
      <c r="B185" s="329" t="s">
        <v>322</v>
      </c>
      <c r="C185" s="316">
        <v>1</v>
      </c>
      <c r="D185" s="316">
        <v>1</v>
      </c>
      <c r="E185" s="316">
        <v>1</v>
      </c>
      <c r="F185" s="316">
        <v>1</v>
      </c>
      <c r="G185" s="316">
        <v>1</v>
      </c>
      <c r="H185" s="316">
        <v>1</v>
      </c>
      <c r="I185" s="316">
        <v>1.0029999999999999</v>
      </c>
      <c r="J185" s="316">
        <v>1.008</v>
      </c>
      <c r="K185" s="167">
        <v>1.006</v>
      </c>
      <c r="L185" s="167">
        <v>1.008</v>
      </c>
      <c r="M185" s="63">
        <v>1.01</v>
      </c>
      <c r="N185" s="63">
        <v>1.006</v>
      </c>
      <c r="O185" s="63">
        <v>1.006</v>
      </c>
      <c r="P185" s="318">
        <v>1.006</v>
      </c>
      <c r="Q185" s="326">
        <v>1.0049999999999999</v>
      </c>
      <c r="R185" s="316">
        <v>1.0049999999999999</v>
      </c>
      <c r="S185" s="63">
        <v>1</v>
      </c>
      <c r="T185" s="63">
        <v>1</v>
      </c>
      <c r="U185" s="63">
        <v>1</v>
      </c>
      <c r="V185" s="63">
        <v>1</v>
      </c>
    </row>
    <row r="186" spans="1:22" x14ac:dyDescent="0.25">
      <c r="A186" s="46">
        <v>40107</v>
      </c>
      <c r="B186" s="329" t="s">
        <v>323</v>
      </c>
      <c r="C186" s="316">
        <v>1</v>
      </c>
      <c r="D186" s="316">
        <v>1</v>
      </c>
      <c r="E186" s="316">
        <v>1</v>
      </c>
      <c r="F186" s="316">
        <v>1</v>
      </c>
      <c r="G186" s="316">
        <v>1</v>
      </c>
      <c r="H186" s="316">
        <v>1</v>
      </c>
      <c r="I186" s="316">
        <v>1.0029999999999999</v>
      </c>
      <c r="J186" s="316">
        <v>1.008</v>
      </c>
      <c r="K186" s="167">
        <v>1.006</v>
      </c>
      <c r="L186" s="167">
        <v>1.008</v>
      </c>
      <c r="M186" s="63">
        <v>1.01</v>
      </c>
      <c r="N186" s="63">
        <v>1.006</v>
      </c>
      <c r="O186" s="63">
        <v>1.006</v>
      </c>
      <c r="P186" s="318">
        <v>1.006</v>
      </c>
      <c r="Q186" s="326">
        <v>1.0049999999999999</v>
      </c>
      <c r="R186" s="316">
        <v>1.0049999999999999</v>
      </c>
      <c r="S186" s="63">
        <v>1</v>
      </c>
      <c r="T186" s="63">
        <v>1</v>
      </c>
      <c r="U186" s="63">
        <v>1</v>
      </c>
      <c r="V186" s="63">
        <v>1</v>
      </c>
    </row>
    <row r="187" spans="1:22" x14ac:dyDescent="0.25">
      <c r="A187" s="46">
        <v>41001</v>
      </c>
      <c r="B187" s="329" t="s">
        <v>324</v>
      </c>
      <c r="C187" s="316">
        <v>1</v>
      </c>
      <c r="D187" s="316">
        <v>1</v>
      </c>
      <c r="E187" s="316">
        <v>1</v>
      </c>
      <c r="F187" s="316">
        <v>1</v>
      </c>
      <c r="G187" s="316">
        <v>1</v>
      </c>
      <c r="H187" s="316">
        <v>1</v>
      </c>
      <c r="I187" s="316">
        <v>1</v>
      </c>
      <c r="J187" s="316">
        <v>1</v>
      </c>
      <c r="K187" s="167">
        <v>1</v>
      </c>
      <c r="L187" s="167">
        <v>1</v>
      </c>
      <c r="M187" s="63">
        <v>1</v>
      </c>
      <c r="N187" s="63">
        <v>1</v>
      </c>
      <c r="O187" s="63">
        <v>1</v>
      </c>
      <c r="P187" s="318">
        <v>1</v>
      </c>
      <c r="Q187" s="326">
        <v>1</v>
      </c>
      <c r="R187" s="316">
        <v>1</v>
      </c>
      <c r="S187" s="63">
        <v>1</v>
      </c>
      <c r="T187" s="63">
        <v>1</v>
      </c>
      <c r="U187" s="63">
        <v>1</v>
      </c>
      <c r="V187" s="63">
        <v>1</v>
      </c>
    </row>
    <row r="188" spans="1:22" x14ac:dyDescent="0.25">
      <c r="A188" s="46">
        <v>41002</v>
      </c>
      <c r="B188" s="329" t="s">
        <v>325</v>
      </c>
      <c r="C188" s="316">
        <v>1</v>
      </c>
      <c r="D188" s="316">
        <v>1</v>
      </c>
      <c r="E188" s="316">
        <v>1</v>
      </c>
      <c r="F188" s="316">
        <v>1</v>
      </c>
      <c r="G188" s="316">
        <v>1</v>
      </c>
      <c r="H188" s="316">
        <v>1</v>
      </c>
      <c r="I188" s="316">
        <v>1</v>
      </c>
      <c r="J188" s="316">
        <v>1</v>
      </c>
      <c r="K188" s="167">
        <v>1</v>
      </c>
      <c r="L188" s="167">
        <v>1</v>
      </c>
      <c r="M188" s="63">
        <v>1</v>
      </c>
      <c r="N188" s="63">
        <v>1</v>
      </c>
      <c r="O188" s="63">
        <v>1</v>
      </c>
      <c r="P188" s="318">
        <v>1</v>
      </c>
      <c r="Q188" s="326">
        <v>1</v>
      </c>
      <c r="R188" s="316">
        <v>1</v>
      </c>
      <c r="S188" s="63">
        <v>1</v>
      </c>
      <c r="T188" s="63">
        <v>1</v>
      </c>
      <c r="U188" s="63">
        <v>1</v>
      </c>
      <c r="V188" s="63">
        <v>1</v>
      </c>
    </row>
    <row r="189" spans="1:22" x14ac:dyDescent="0.25">
      <c r="A189" s="46">
        <v>41003</v>
      </c>
      <c r="B189" s="329" t="s">
        <v>326</v>
      </c>
      <c r="C189" s="316">
        <v>1</v>
      </c>
      <c r="D189" s="316">
        <v>1</v>
      </c>
      <c r="E189" s="316">
        <v>1</v>
      </c>
      <c r="F189" s="316">
        <v>1</v>
      </c>
      <c r="G189" s="316">
        <v>1</v>
      </c>
      <c r="H189" s="316">
        <v>1</v>
      </c>
      <c r="I189" s="316">
        <v>1</v>
      </c>
      <c r="J189" s="316">
        <v>1</v>
      </c>
      <c r="K189" s="167">
        <v>1</v>
      </c>
      <c r="L189" s="167">
        <v>1</v>
      </c>
      <c r="M189" s="63">
        <v>1</v>
      </c>
      <c r="N189" s="63">
        <v>1</v>
      </c>
      <c r="O189" s="63">
        <v>1</v>
      </c>
      <c r="P189" s="318">
        <v>1</v>
      </c>
      <c r="Q189" s="326">
        <v>1</v>
      </c>
      <c r="R189" s="316">
        <v>1</v>
      </c>
      <c r="S189" s="63">
        <v>1</v>
      </c>
      <c r="T189" s="63">
        <v>1</v>
      </c>
      <c r="U189" s="63">
        <v>1</v>
      </c>
      <c r="V189" s="63">
        <v>1</v>
      </c>
    </row>
    <row r="190" spans="1:22" x14ac:dyDescent="0.25">
      <c r="A190" s="46">
        <v>41004</v>
      </c>
      <c r="B190" s="329" t="s">
        <v>327</v>
      </c>
      <c r="C190" s="316">
        <v>1</v>
      </c>
      <c r="D190" s="316">
        <v>1</v>
      </c>
      <c r="E190" s="316">
        <v>1</v>
      </c>
      <c r="F190" s="316">
        <v>1</v>
      </c>
      <c r="G190" s="316">
        <v>1</v>
      </c>
      <c r="H190" s="316">
        <v>1</v>
      </c>
      <c r="I190" s="316">
        <v>1</v>
      </c>
      <c r="J190" s="316">
        <v>1</v>
      </c>
      <c r="K190" s="167">
        <v>1</v>
      </c>
      <c r="L190" s="167">
        <v>1</v>
      </c>
      <c r="M190" s="63">
        <v>1</v>
      </c>
      <c r="N190" s="63">
        <v>1</v>
      </c>
      <c r="O190" s="63">
        <v>1</v>
      </c>
      <c r="P190" s="318">
        <v>1</v>
      </c>
      <c r="Q190" s="326">
        <v>1</v>
      </c>
      <c r="R190" s="316">
        <v>1</v>
      </c>
      <c r="S190" s="63">
        <v>1</v>
      </c>
      <c r="T190" s="63">
        <v>1</v>
      </c>
      <c r="U190" s="63">
        <v>1</v>
      </c>
      <c r="V190" s="63">
        <v>1</v>
      </c>
    </row>
    <row r="191" spans="1:22" x14ac:dyDescent="0.25">
      <c r="A191" s="46">
        <v>41005</v>
      </c>
      <c r="B191" s="329" t="s">
        <v>328</v>
      </c>
      <c r="C191" s="316">
        <v>1</v>
      </c>
      <c r="D191" s="316">
        <v>1</v>
      </c>
      <c r="E191" s="316">
        <v>1</v>
      </c>
      <c r="F191" s="316">
        <v>1</v>
      </c>
      <c r="G191" s="316">
        <v>1</v>
      </c>
      <c r="H191" s="316">
        <v>1</v>
      </c>
      <c r="I191" s="316">
        <v>1</v>
      </c>
      <c r="J191" s="316">
        <v>1</v>
      </c>
      <c r="K191" s="167">
        <v>1</v>
      </c>
      <c r="L191" s="167">
        <v>1</v>
      </c>
      <c r="M191" s="63">
        <v>1</v>
      </c>
      <c r="N191" s="63">
        <v>1</v>
      </c>
      <c r="O191" s="63">
        <v>1</v>
      </c>
      <c r="P191" s="318">
        <v>1</v>
      </c>
      <c r="Q191" s="326">
        <v>1</v>
      </c>
      <c r="R191" s="316">
        <v>1</v>
      </c>
      <c r="S191" s="63">
        <v>1</v>
      </c>
      <c r="T191" s="63">
        <v>1</v>
      </c>
      <c r="U191" s="63">
        <v>1</v>
      </c>
      <c r="V191" s="63">
        <v>1</v>
      </c>
    </row>
    <row r="192" spans="1:22" x14ac:dyDescent="0.25">
      <c r="A192" s="46">
        <v>42111</v>
      </c>
      <c r="B192" s="329" t="s">
        <v>329</v>
      </c>
      <c r="C192" s="316">
        <v>1.006</v>
      </c>
      <c r="D192" s="316">
        <v>1.006</v>
      </c>
      <c r="E192" s="316">
        <v>1.006</v>
      </c>
      <c r="F192" s="316">
        <v>1.006</v>
      </c>
      <c r="G192" s="316">
        <v>1.006</v>
      </c>
      <c r="H192" s="316">
        <v>1.006</v>
      </c>
      <c r="I192" s="316">
        <v>1.012</v>
      </c>
      <c r="J192" s="316">
        <v>1.0089999999999999</v>
      </c>
      <c r="K192" s="167">
        <v>1.0089999999999999</v>
      </c>
      <c r="L192" s="167">
        <v>1.008</v>
      </c>
      <c r="M192" s="63">
        <v>1.028</v>
      </c>
      <c r="N192" s="63">
        <v>1.026</v>
      </c>
      <c r="O192" s="63">
        <v>1.0229999999999999</v>
      </c>
      <c r="P192" s="318">
        <v>1.0129999999999999</v>
      </c>
      <c r="Q192" s="326">
        <v>1.01</v>
      </c>
      <c r="R192" s="316">
        <v>1.0089999999999999</v>
      </c>
      <c r="S192" s="63">
        <v>1.01</v>
      </c>
      <c r="T192" s="63">
        <v>1.012</v>
      </c>
      <c r="U192" s="63">
        <v>1.01</v>
      </c>
      <c r="V192" s="63">
        <v>1.0089999999999999</v>
      </c>
    </row>
    <row r="193" spans="1:22" x14ac:dyDescent="0.25">
      <c r="A193" s="46">
        <v>42113</v>
      </c>
      <c r="B193" s="329" t="s">
        <v>330</v>
      </c>
      <c r="C193" s="316">
        <v>1.006</v>
      </c>
      <c r="D193" s="316">
        <v>1.006</v>
      </c>
      <c r="E193" s="316">
        <v>1.006</v>
      </c>
      <c r="F193" s="316">
        <v>1.006</v>
      </c>
      <c r="G193" s="316">
        <v>1.006</v>
      </c>
      <c r="H193" s="316">
        <v>1.006</v>
      </c>
      <c r="I193" s="316">
        <v>1.012</v>
      </c>
      <c r="J193" s="316">
        <v>1.0089999999999999</v>
      </c>
      <c r="K193" s="167">
        <v>1.0089999999999999</v>
      </c>
      <c r="L193" s="167">
        <v>1.008</v>
      </c>
      <c r="M193" s="63">
        <v>1.028</v>
      </c>
      <c r="N193" s="63">
        <v>1.026</v>
      </c>
      <c r="O193" s="63">
        <v>1.0229999999999999</v>
      </c>
      <c r="P193" s="318">
        <v>1.0129999999999999</v>
      </c>
      <c r="Q193" s="326">
        <v>1.01</v>
      </c>
      <c r="R193" s="316">
        <v>1.0089999999999999</v>
      </c>
      <c r="S193" s="63">
        <v>1.01</v>
      </c>
      <c r="T193" s="63">
        <v>1.012</v>
      </c>
      <c r="U193" s="63">
        <v>1.01</v>
      </c>
      <c r="V193" s="63">
        <v>1.0089999999999999</v>
      </c>
    </row>
    <row r="194" spans="1:22" x14ac:dyDescent="0.25">
      <c r="A194" s="46">
        <v>42117</v>
      </c>
      <c r="B194" s="329" t="s">
        <v>331</v>
      </c>
      <c r="C194" s="316">
        <v>1.006</v>
      </c>
      <c r="D194" s="316">
        <v>1.006</v>
      </c>
      <c r="E194" s="316">
        <v>1.006</v>
      </c>
      <c r="F194" s="316">
        <v>1.006</v>
      </c>
      <c r="G194" s="316">
        <v>1.006</v>
      </c>
      <c r="H194" s="316">
        <v>1.006</v>
      </c>
      <c r="I194" s="316">
        <v>1.012</v>
      </c>
      <c r="J194" s="316">
        <v>1.0089999999999999</v>
      </c>
      <c r="K194" s="167">
        <v>1.0089999999999999</v>
      </c>
      <c r="L194" s="167">
        <v>1.008</v>
      </c>
      <c r="M194" s="63">
        <v>1.028</v>
      </c>
      <c r="N194" s="63">
        <v>1.026</v>
      </c>
      <c r="O194" s="63">
        <v>1.0229999999999999</v>
      </c>
      <c r="P194" s="318">
        <v>1.0129999999999999</v>
      </c>
      <c r="Q194" s="326">
        <v>1.01</v>
      </c>
      <c r="R194" s="316">
        <v>1.0089999999999999</v>
      </c>
      <c r="S194" s="63">
        <v>1.01</v>
      </c>
      <c r="T194" s="63">
        <v>1.012</v>
      </c>
      <c r="U194" s="63">
        <v>1.01</v>
      </c>
      <c r="V194" s="63">
        <v>1.0089999999999999</v>
      </c>
    </row>
    <row r="195" spans="1:22" x14ac:dyDescent="0.25">
      <c r="A195" s="46">
        <v>42118</v>
      </c>
      <c r="B195" s="329" t="s">
        <v>332</v>
      </c>
      <c r="C195" s="316">
        <v>1.006</v>
      </c>
      <c r="D195" s="316">
        <v>1.006</v>
      </c>
      <c r="E195" s="316">
        <v>1.006</v>
      </c>
      <c r="F195" s="316">
        <v>1.006</v>
      </c>
      <c r="G195" s="316">
        <v>1.006</v>
      </c>
      <c r="H195" s="316">
        <v>1.006</v>
      </c>
      <c r="I195" s="316">
        <v>1.012</v>
      </c>
      <c r="J195" s="316">
        <v>1.0089999999999999</v>
      </c>
      <c r="K195" s="167">
        <v>1.0089999999999999</v>
      </c>
      <c r="L195" s="167">
        <v>1.008</v>
      </c>
      <c r="M195" s="63">
        <v>1.028</v>
      </c>
      <c r="N195" s="63">
        <v>1.026</v>
      </c>
      <c r="O195" s="63">
        <v>1.0229999999999999</v>
      </c>
      <c r="P195" s="318">
        <v>1.0129999999999999</v>
      </c>
      <c r="Q195" s="326">
        <v>1.01</v>
      </c>
      <c r="R195" s="316">
        <v>1.0089999999999999</v>
      </c>
      <c r="S195" s="63">
        <v>1.01</v>
      </c>
      <c r="T195" s="63">
        <v>1.012</v>
      </c>
      <c r="U195" s="63">
        <v>1.01</v>
      </c>
      <c r="V195" s="63">
        <v>1.0089999999999999</v>
      </c>
    </row>
    <row r="196" spans="1:22" x14ac:dyDescent="0.25">
      <c r="A196" s="46">
        <v>42119</v>
      </c>
      <c r="B196" s="329" t="s">
        <v>333</v>
      </c>
      <c r="C196" s="316">
        <v>1.006</v>
      </c>
      <c r="D196" s="316">
        <v>1.006</v>
      </c>
      <c r="E196" s="316">
        <v>1.006</v>
      </c>
      <c r="F196" s="316">
        <v>1.006</v>
      </c>
      <c r="G196" s="316">
        <v>1.006</v>
      </c>
      <c r="H196" s="316">
        <v>1.006</v>
      </c>
      <c r="I196" s="316">
        <v>1.012</v>
      </c>
      <c r="J196" s="316">
        <v>1.0089999999999999</v>
      </c>
      <c r="K196" s="167">
        <v>1.0089999999999999</v>
      </c>
      <c r="L196" s="167">
        <v>1.008</v>
      </c>
      <c r="M196" s="63">
        <v>1.028</v>
      </c>
      <c r="N196" s="63">
        <v>1.026</v>
      </c>
      <c r="O196" s="63">
        <v>1.0229999999999999</v>
      </c>
      <c r="P196" s="318">
        <v>1.0129999999999999</v>
      </c>
      <c r="Q196" s="326">
        <v>1.01</v>
      </c>
      <c r="R196" s="316">
        <v>1.0089999999999999</v>
      </c>
      <c r="S196" s="63">
        <v>1.01</v>
      </c>
      <c r="T196" s="63">
        <v>1.012</v>
      </c>
      <c r="U196" s="63">
        <v>1.01</v>
      </c>
      <c r="V196" s="63">
        <v>1.0089999999999999</v>
      </c>
    </row>
    <row r="197" spans="1:22" x14ac:dyDescent="0.25">
      <c r="A197" s="46">
        <v>42121</v>
      </c>
      <c r="B197" s="329" t="s">
        <v>334</v>
      </c>
      <c r="C197" s="316">
        <v>1.006</v>
      </c>
      <c r="D197" s="316">
        <v>1.006</v>
      </c>
      <c r="E197" s="316">
        <v>1.006</v>
      </c>
      <c r="F197" s="316">
        <v>1.006</v>
      </c>
      <c r="G197" s="316">
        <v>1.006</v>
      </c>
      <c r="H197" s="316">
        <v>1.006</v>
      </c>
      <c r="I197" s="316">
        <v>1.012</v>
      </c>
      <c r="J197" s="316">
        <v>1.0089999999999999</v>
      </c>
      <c r="K197" s="167">
        <v>1.0089999999999999</v>
      </c>
      <c r="L197" s="167">
        <v>1.008</v>
      </c>
      <c r="M197" s="63">
        <v>1.028</v>
      </c>
      <c r="N197" s="63">
        <v>1.026</v>
      </c>
      <c r="O197" s="63">
        <v>1.0229999999999999</v>
      </c>
      <c r="P197" s="318">
        <v>1.0129999999999999</v>
      </c>
      <c r="Q197" s="326">
        <v>1.01</v>
      </c>
      <c r="R197" s="316">
        <v>1.0089999999999999</v>
      </c>
      <c r="S197" s="63">
        <v>1.01</v>
      </c>
      <c r="T197" s="63">
        <v>1.012</v>
      </c>
      <c r="U197" s="63">
        <v>1.01</v>
      </c>
      <c r="V197" s="63">
        <v>1.0089999999999999</v>
      </c>
    </row>
    <row r="198" spans="1:22" x14ac:dyDescent="0.25">
      <c r="A198" s="46">
        <v>42124</v>
      </c>
      <c r="B198" s="329" t="s">
        <v>335</v>
      </c>
      <c r="C198" s="316">
        <v>1.006</v>
      </c>
      <c r="D198" s="316">
        <v>1.006</v>
      </c>
      <c r="E198" s="316">
        <v>1.006</v>
      </c>
      <c r="F198" s="316">
        <v>1.006</v>
      </c>
      <c r="G198" s="316">
        <v>1.006</v>
      </c>
      <c r="H198" s="316">
        <v>1.006</v>
      </c>
      <c r="I198" s="316">
        <v>1.012</v>
      </c>
      <c r="J198" s="316">
        <v>1.0089999999999999</v>
      </c>
      <c r="K198" s="167">
        <v>1.0089999999999999</v>
      </c>
      <c r="L198" s="167">
        <v>1.008</v>
      </c>
      <c r="M198" s="63">
        <v>1.028</v>
      </c>
      <c r="N198" s="63">
        <v>1.026</v>
      </c>
      <c r="O198" s="63">
        <v>1.0229999999999999</v>
      </c>
      <c r="P198" s="318">
        <v>1.0129999999999999</v>
      </c>
      <c r="Q198" s="326">
        <v>1.01</v>
      </c>
      <c r="R198" s="316">
        <v>1.0089999999999999</v>
      </c>
      <c r="S198" s="63">
        <v>1.01</v>
      </c>
      <c r="T198" s="63">
        <v>1.012</v>
      </c>
      <c r="U198" s="63">
        <v>1.01</v>
      </c>
      <c r="V198" s="63">
        <v>1.0089999999999999</v>
      </c>
    </row>
    <row r="199" spans="1:22" x14ac:dyDescent="0.25">
      <c r="A199" s="46">
        <v>43001</v>
      </c>
      <c r="B199" s="329" t="s">
        <v>336</v>
      </c>
      <c r="C199" s="316">
        <v>1</v>
      </c>
      <c r="D199" s="316">
        <v>1</v>
      </c>
      <c r="E199" s="316">
        <v>1</v>
      </c>
      <c r="F199" s="316">
        <v>1</v>
      </c>
      <c r="G199" s="316">
        <v>1</v>
      </c>
      <c r="H199" s="316">
        <v>1</v>
      </c>
      <c r="I199" s="316">
        <v>1</v>
      </c>
      <c r="J199" s="316">
        <v>1</v>
      </c>
      <c r="K199" s="167">
        <v>1</v>
      </c>
      <c r="L199" s="167">
        <v>1</v>
      </c>
      <c r="M199" s="63">
        <v>1</v>
      </c>
      <c r="N199" s="63">
        <v>1</v>
      </c>
      <c r="O199" s="63">
        <v>1</v>
      </c>
      <c r="P199" s="318">
        <v>1</v>
      </c>
      <c r="Q199" s="326">
        <v>1</v>
      </c>
      <c r="R199" s="316">
        <v>1</v>
      </c>
      <c r="S199" s="63">
        <v>1</v>
      </c>
      <c r="T199" s="63">
        <v>1</v>
      </c>
      <c r="U199" s="63">
        <v>1</v>
      </c>
      <c r="V199" s="63">
        <v>1</v>
      </c>
    </row>
    <row r="200" spans="1:22" x14ac:dyDescent="0.25">
      <c r="A200" s="46">
        <v>43002</v>
      </c>
      <c r="B200" s="329" t="s">
        <v>337</v>
      </c>
      <c r="C200" s="316">
        <v>1</v>
      </c>
      <c r="D200" s="316">
        <v>1</v>
      </c>
      <c r="E200" s="316">
        <v>1</v>
      </c>
      <c r="F200" s="316">
        <v>1</v>
      </c>
      <c r="G200" s="316">
        <v>1</v>
      </c>
      <c r="H200" s="316">
        <v>1</v>
      </c>
      <c r="I200" s="316">
        <v>1</v>
      </c>
      <c r="J200" s="316">
        <v>1</v>
      </c>
      <c r="K200" s="167">
        <v>1</v>
      </c>
      <c r="L200" s="167">
        <v>1</v>
      </c>
      <c r="M200" s="63">
        <v>1</v>
      </c>
      <c r="N200" s="63">
        <v>1</v>
      </c>
      <c r="O200" s="63">
        <v>1</v>
      </c>
      <c r="P200" s="318">
        <v>1</v>
      </c>
      <c r="Q200" s="326">
        <v>1</v>
      </c>
      <c r="R200" s="316">
        <v>1</v>
      </c>
      <c r="S200" s="63">
        <v>1</v>
      </c>
      <c r="T200" s="63">
        <v>1</v>
      </c>
      <c r="U200" s="63">
        <v>1</v>
      </c>
      <c r="V200" s="63">
        <v>1</v>
      </c>
    </row>
    <row r="201" spans="1:22" x14ac:dyDescent="0.25">
      <c r="A201" s="46">
        <v>43003</v>
      </c>
      <c r="B201" s="329" t="s">
        <v>338</v>
      </c>
      <c r="C201" s="316">
        <v>1</v>
      </c>
      <c r="D201" s="316">
        <v>1</v>
      </c>
      <c r="E201" s="316">
        <v>1</v>
      </c>
      <c r="F201" s="316">
        <v>1</v>
      </c>
      <c r="G201" s="316">
        <v>1</v>
      </c>
      <c r="H201" s="316">
        <v>1</v>
      </c>
      <c r="I201" s="316">
        <v>1</v>
      </c>
      <c r="J201" s="316">
        <v>1</v>
      </c>
      <c r="K201" s="167">
        <v>1</v>
      </c>
      <c r="L201" s="167">
        <v>1</v>
      </c>
      <c r="M201" s="63">
        <v>1</v>
      </c>
      <c r="N201" s="63">
        <v>1</v>
      </c>
      <c r="O201" s="63">
        <v>1</v>
      </c>
      <c r="P201" s="318">
        <v>1</v>
      </c>
      <c r="Q201" s="326">
        <v>1</v>
      </c>
      <c r="R201" s="316">
        <v>1</v>
      </c>
      <c r="S201" s="63">
        <v>1</v>
      </c>
      <c r="T201" s="63">
        <v>1</v>
      </c>
      <c r="U201" s="63">
        <v>1</v>
      </c>
      <c r="V201" s="63">
        <v>1</v>
      </c>
    </row>
    <row r="202" spans="1:22" x14ac:dyDescent="0.25">
      <c r="A202" s="46">
        <v>43004</v>
      </c>
      <c r="B202" s="329" t="s">
        <v>339</v>
      </c>
      <c r="C202" s="316">
        <v>1</v>
      </c>
      <c r="D202" s="316">
        <v>1</v>
      </c>
      <c r="E202" s="316">
        <v>1</v>
      </c>
      <c r="F202" s="316">
        <v>1</v>
      </c>
      <c r="G202" s="316">
        <v>1</v>
      </c>
      <c r="H202" s="316">
        <v>1</v>
      </c>
      <c r="I202" s="316">
        <v>1</v>
      </c>
      <c r="J202" s="316">
        <v>1</v>
      </c>
      <c r="K202" s="167">
        <v>1</v>
      </c>
      <c r="L202" s="167">
        <v>1</v>
      </c>
      <c r="M202" s="63">
        <v>1</v>
      </c>
      <c r="N202" s="63">
        <v>1</v>
      </c>
      <c r="O202" s="63">
        <v>1</v>
      </c>
      <c r="P202" s="318">
        <v>1</v>
      </c>
      <c r="Q202" s="326">
        <v>1</v>
      </c>
      <c r="R202" s="316">
        <v>1</v>
      </c>
      <c r="S202" s="63">
        <v>1</v>
      </c>
      <c r="T202" s="63">
        <v>1</v>
      </c>
      <c r="U202" s="63">
        <v>1</v>
      </c>
      <c r="V202" s="63">
        <v>1</v>
      </c>
    </row>
    <row r="203" spans="1:22" x14ac:dyDescent="0.25">
      <c r="A203" s="46">
        <v>44078</v>
      </c>
      <c r="B203" s="329" t="s">
        <v>340</v>
      </c>
      <c r="C203" s="316">
        <v>1</v>
      </c>
      <c r="D203" s="316">
        <v>1</v>
      </c>
      <c r="E203" s="316">
        <v>1</v>
      </c>
      <c r="F203" s="316">
        <v>1</v>
      </c>
      <c r="G203" s="316">
        <v>1</v>
      </c>
      <c r="H203" s="316">
        <v>1</v>
      </c>
      <c r="I203" s="316">
        <v>1</v>
      </c>
      <c r="J203" s="316">
        <v>1</v>
      </c>
      <c r="K203" s="167">
        <v>1</v>
      </c>
      <c r="L203" s="167">
        <v>1</v>
      </c>
      <c r="M203" s="63">
        <v>1</v>
      </c>
      <c r="N203" s="63">
        <v>1</v>
      </c>
      <c r="O203" s="63">
        <v>1.002</v>
      </c>
      <c r="P203" s="318">
        <v>1.0069999999999999</v>
      </c>
      <c r="Q203" s="326">
        <v>1.006</v>
      </c>
      <c r="R203" s="316">
        <v>1.01</v>
      </c>
      <c r="S203" s="63">
        <v>1.0109999999999999</v>
      </c>
      <c r="T203" s="63">
        <v>1.014</v>
      </c>
      <c r="U203" s="63">
        <v>1.008</v>
      </c>
      <c r="V203" s="63">
        <v>1.008</v>
      </c>
    </row>
    <row r="204" spans="1:22" x14ac:dyDescent="0.25">
      <c r="A204" s="46">
        <v>44083</v>
      </c>
      <c r="B204" s="329" t="s">
        <v>341</v>
      </c>
      <c r="C204" s="316">
        <v>1</v>
      </c>
      <c r="D204" s="316">
        <v>1</v>
      </c>
      <c r="E204" s="316">
        <v>1</v>
      </c>
      <c r="F204" s="316">
        <v>1</v>
      </c>
      <c r="G204" s="316">
        <v>1</v>
      </c>
      <c r="H204" s="316">
        <v>1</v>
      </c>
      <c r="I204" s="316">
        <v>1</v>
      </c>
      <c r="J204" s="316">
        <v>1</v>
      </c>
      <c r="K204" s="167">
        <v>1</v>
      </c>
      <c r="L204" s="167">
        <v>1</v>
      </c>
      <c r="M204" s="63">
        <v>1</v>
      </c>
      <c r="N204" s="63">
        <v>1</v>
      </c>
      <c r="O204" s="63">
        <v>1.002</v>
      </c>
      <c r="P204" s="318">
        <v>1.0069999999999999</v>
      </c>
      <c r="Q204" s="326">
        <v>1.006</v>
      </c>
      <c r="R204" s="316">
        <v>1.01</v>
      </c>
      <c r="S204" s="63">
        <v>1.0109999999999999</v>
      </c>
      <c r="T204" s="63">
        <v>1.014</v>
      </c>
      <c r="U204" s="63">
        <v>1.008</v>
      </c>
      <c r="V204" s="63">
        <v>1.008</v>
      </c>
    </row>
    <row r="205" spans="1:22" x14ac:dyDescent="0.25">
      <c r="A205" s="46">
        <v>44084</v>
      </c>
      <c r="B205" s="329" t="s">
        <v>342</v>
      </c>
      <c r="C205" s="316">
        <v>1</v>
      </c>
      <c r="D205" s="316">
        <v>1</v>
      </c>
      <c r="E205" s="316">
        <v>1</v>
      </c>
      <c r="F205" s="316">
        <v>1</v>
      </c>
      <c r="G205" s="316">
        <v>1</v>
      </c>
      <c r="H205" s="316">
        <v>1</v>
      </c>
      <c r="I205" s="316">
        <v>1</v>
      </c>
      <c r="J205" s="316">
        <v>1</v>
      </c>
      <c r="K205" s="167">
        <v>1</v>
      </c>
      <c r="L205" s="167">
        <v>1</v>
      </c>
      <c r="M205" s="63">
        <v>1</v>
      </c>
      <c r="N205" s="63">
        <v>1</v>
      </c>
      <c r="O205" s="63">
        <v>1.002</v>
      </c>
      <c r="P205" s="318">
        <v>1.0069999999999999</v>
      </c>
      <c r="Q205" s="326">
        <v>1.006</v>
      </c>
      <c r="R205" s="316">
        <v>1.01</v>
      </c>
      <c r="S205" s="63">
        <v>1.0109999999999999</v>
      </c>
      <c r="T205" s="63">
        <v>1.014</v>
      </c>
      <c r="U205" s="63">
        <v>1.008</v>
      </c>
      <c r="V205" s="63">
        <v>1.008</v>
      </c>
    </row>
    <row r="206" spans="1:22" x14ac:dyDescent="0.25">
      <c r="A206" s="46">
        <v>45076</v>
      </c>
      <c r="B206" s="329" t="s">
        <v>343</v>
      </c>
      <c r="C206" s="316">
        <v>1.0309999999999999</v>
      </c>
      <c r="D206" s="316">
        <v>1.0309999999999999</v>
      </c>
      <c r="E206" s="316">
        <v>1.0309999999999999</v>
      </c>
      <c r="F206" s="316">
        <v>1.0309999999999999</v>
      </c>
      <c r="G206" s="316">
        <v>1.0309999999999999</v>
      </c>
      <c r="H206" s="316">
        <v>1.0309999999999999</v>
      </c>
      <c r="I206" s="316">
        <v>1.03</v>
      </c>
      <c r="J206" s="316">
        <v>1.028</v>
      </c>
      <c r="K206" s="167">
        <v>1.0309999999999999</v>
      </c>
      <c r="L206" s="167">
        <v>1.0309999999999999</v>
      </c>
      <c r="M206" s="63">
        <v>1.034</v>
      </c>
      <c r="N206" s="63">
        <v>1.032</v>
      </c>
      <c r="O206" s="63">
        <v>1.0349999999999999</v>
      </c>
      <c r="P206" s="318">
        <v>1.036</v>
      </c>
      <c r="Q206" s="326">
        <v>1.034</v>
      </c>
      <c r="R206" s="316">
        <v>1.0329999999999999</v>
      </c>
      <c r="S206" s="63">
        <v>1.038</v>
      </c>
      <c r="T206" s="63">
        <v>1.042</v>
      </c>
      <c r="U206" s="63">
        <v>1.0389999999999999</v>
      </c>
      <c r="V206" s="63">
        <v>1.0349999999999999</v>
      </c>
    </row>
    <row r="207" spans="1:22" x14ac:dyDescent="0.25">
      <c r="A207" s="46">
        <v>45077</v>
      </c>
      <c r="B207" s="329" t="s">
        <v>344</v>
      </c>
      <c r="C207" s="316">
        <v>1.0309999999999999</v>
      </c>
      <c r="D207" s="316">
        <v>1.0309999999999999</v>
      </c>
      <c r="E207" s="316">
        <v>1.0309999999999999</v>
      </c>
      <c r="F207" s="316">
        <v>1.0309999999999999</v>
      </c>
      <c r="G207" s="316">
        <v>1.0309999999999999</v>
      </c>
      <c r="H207" s="316">
        <v>1.0309999999999999</v>
      </c>
      <c r="I207" s="316">
        <v>1.03</v>
      </c>
      <c r="J207" s="316">
        <v>1.028</v>
      </c>
      <c r="K207" s="167">
        <v>1.0309999999999999</v>
      </c>
      <c r="L207" s="167">
        <v>1.0309999999999999</v>
      </c>
      <c r="M207" s="63">
        <v>1.034</v>
      </c>
      <c r="N207" s="63">
        <v>1.032</v>
      </c>
      <c r="O207" s="63">
        <v>1.0349999999999999</v>
      </c>
      <c r="P207" s="318">
        <v>1.036</v>
      </c>
      <c r="Q207" s="326">
        <v>1.034</v>
      </c>
      <c r="R207" s="316">
        <v>1.0329999999999999</v>
      </c>
      <c r="S207" s="63">
        <v>1.038</v>
      </c>
      <c r="T207" s="63">
        <v>1.042</v>
      </c>
      <c r="U207" s="63">
        <v>1.0389999999999999</v>
      </c>
      <c r="V207" s="63">
        <v>1.0349999999999999</v>
      </c>
    </row>
    <row r="208" spans="1:22" x14ac:dyDescent="0.25">
      <c r="A208" s="46">
        <v>45078</v>
      </c>
      <c r="B208" s="329" t="s">
        <v>345</v>
      </c>
      <c r="C208" s="316">
        <v>1.0309999999999999</v>
      </c>
      <c r="D208" s="316">
        <v>1.0309999999999999</v>
      </c>
      <c r="E208" s="316">
        <v>1.0309999999999999</v>
      </c>
      <c r="F208" s="316">
        <v>1.0309999999999999</v>
      </c>
      <c r="G208" s="316">
        <v>1.0309999999999999</v>
      </c>
      <c r="H208" s="316">
        <v>1.0309999999999999</v>
      </c>
      <c r="I208" s="316">
        <v>1.03</v>
      </c>
      <c r="J208" s="316">
        <v>1.028</v>
      </c>
      <c r="K208" s="167">
        <v>1.0309999999999999</v>
      </c>
      <c r="L208" s="167">
        <v>1.0309999999999999</v>
      </c>
      <c r="M208" s="63">
        <v>1.034</v>
      </c>
      <c r="N208" s="63">
        <v>1.032</v>
      </c>
      <c r="O208" s="63">
        <v>1.0349999999999999</v>
      </c>
      <c r="P208" s="318">
        <v>1.036</v>
      </c>
      <c r="Q208" s="326">
        <v>1.034</v>
      </c>
      <c r="R208" s="316">
        <v>1.0329999999999999</v>
      </c>
      <c r="S208" s="63">
        <v>1.038</v>
      </c>
      <c r="T208" s="63">
        <v>1.042</v>
      </c>
      <c r="U208" s="63">
        <v>1.0389999999999999</v>
      </c>
      <c r="V208" s="63">
        <v>1.0349999999999999</v>
      </c>
    </row>
    <row r="209" spans="1:22" x14ac:dyDescent="0.25">
      <c r="A209" s="46">
        <v>46128</v>
      </c>
      <c r="B209" s="329" t="s">
        <v>346</v>
      </c>
      <c r="C209" s="316">
        <v>1</v>
      </c>
      <c r="D209" s="316">
        <v>1</v>
      </c>
      <c r="E209" s="316">
        <v>1</v>
      </c>
      <c r="F209" s="316">
        <v>1</v>
      </c>
      <c r="G209" s="316">
        <v>1</v>
      </c>
      <c r="H209" s="316">
        <v>1</v>
      </c>
      <c r="I209" s="316">
        <v>1</v>
      </c>
      <c r="J209" s="316">
        <v>1.0009999999999999</v>
      </c>
      <c r="K209" s="167">
        <v>1</v>
      </c>
      <c r="L209" s="167">
        <v>1</v>
      </c>
      <c r="M209" s="63">
        <v>1.002</v>
      </c>
      <c r="N209" s="63">
        <v>1.0009999999999999</v>
      </c>
      <c r="O209" s="63">
        <v>1.006</v>
      </c>
      <c r="P209" s="318">
        <v>1.0009999999999999</v>
      </c>
      <c r="Q209" s="326">
        <v>1</v>
      </c>
      <c r="R209" s="316">
        <v>1</v>
      </c>
      <c r="S209" s="63">
        <v>1</v>
      </c>
      <c r="T209" s="63">
        <v>1</v>
      </c>
      <c r="U209" s="63">
        <v>1</v>
      </c>
      <c r="V209" s="63">
        <v>1</v>
      </c>
    </row>
    <row r="210" spans="1:22" x14ac:dyDescent="0.25">
      <c r="A210" s="46">
        <v>46130</v>
      </c>
      <c r="B210" s="329" t="s">
        <v>347</v>
      </c>
      <c r="C210" s="316">
        <v>1</v>
      </c>
      <c r="D210" s="316">
        <v>1</v>
      </c>
      <c r="E210" s="316">
        <v>1</v>
      </c>
      <c r="F210" s="316">
        <v>1</v>
      </c>
      <c r="G210" s="316">
        <v>1</v>
      </c>
      <c r="H210" s="316">
        <v>1</v>
      </c>
      <c r="I210" s="316">
        <v>1</v>
      </c>
      <c r="J210" s="316">
        <v>1.0009999999999999</v>
      </c>
      <c r="K210" s="167">
        <v>1</v>
      </c>
      <c r="L210" s="167">
        <v>1</v>
      </c>
      <c r="M210" s="63">
        <v>1.002</v>
      </c>
      <c r="N210" s="63">
        <v>1.0009999999999999</v>
      </c>
      <c r="O210" s="63">
        <v>1.006</v>
      </c>
      <c r="P210" s="318">
        <v>1.0009999999999999</v>
      </c>
      <c r="Q210" s="326">
        <v>1</v>
      </c>
      <c r="R210" s="316">
        <v>1</v>
      </c>
      <c r="S210" s="63">
        <v>1</v>
      </c>
      <c r="T210" s="63">
        <v>1</v>
      </c>
      <c r="U210" s="63">
        <v>1</v>
      </c>
      <c r="V210" s="63">
        <v>1</v>
      </c>
    </row>
    <row r="211" spans="1:22" x14ac:dyDescent="0.25">
      <c r="A211" s="46">
        <v>46131</v>
      </c>
      <c r="B211" s="329" t="s">
        <v>348</v>
      </c>
      <c r="C211" s="316">
        <v>1</v>
      </c>
      <c r="D211" s="316">
        <v>1</v>
      </c>
      <c r="E211" s="316">
        <v>1</v>
      </c>
      <c r="F211" s="316">
        <v>1</v>
      </c>
      <c r="G211" s="316">
        <v>1</v>
      </c>
      <c r="H211" s="316">
        <v>1</v>
      </c>
      <c r="I211" s="316">
        <v>1</v>
      </c>
      <c r="J211" s="316">
        <v>1.0009999999999999</v>
      </c>
      <c r="K211" s="167">
        <v>1</v>
      </c>
      <c r="L211" s="167">
        <v>1</v>
      </c>
      <c r="M211" s="63">
        <v>1.002</v>
      </c>
      <c r="N211" s="63">
        <v>1.0009999999999999</v>
      </c>
      <c r="O211" s="63">
        <v>1.006</v>
      </c>
      <c r="P211" s="318">
        <v>1.0009999999999999</v>
      </c>
      <c r="Q211" s="326">
        <v>1</v>
      </c>
      <c r="R211" s="316">
        <v>1</v>
      </c>
      <c r="S211" s="63">
        <v>1</v>
      </c>
      <c r="T211" s="63">
        <v>1</v>
      </c>
      <c r="U211" s="63">
        <v>1</v>
      </c>
      <c r="V211" s="63">
        <v>1</v>
      </c>
    </row>
    <row r="212" spans="1:22" x14ac:dyDescent="0.25">
      <c r="A212" s="46">
        <v>46132</v>
      </c>
      <c r="B212" s="329" t="s">
        <v>349</v>
      </c>
      <c r="C212" s="316">
        <v>1</v>
      </c>
      <c r="D212" s="316">
        <v>1</v>
      </c>
      <c r="E212" s="316">
        <v>1</v>
      </c>
      <c r="F212" s="316">
        <v>1</v>
      </c>
      <c r="G212" s="316">
        <v>1</v>
      </c>
      <c r="H212" s="316">
        <v>1</v>
      </c>
      <c r="I212" s="316">
        <v>1</v>
      </c>
      <c r="J212" s="316">
        <v>1.0009999999999999</v>
      </c>
      <c r="K212" s="167">
        <v>1</v>
      </c>
      <c r="L212" s="167">
        <v>1</v>
      </c>
      <c r="M212" s="63">
        <v>1.002</v>
      </c>
      <c r="N212" s="63">
        <v>1.0009999999999999</v>
      </c>
      <c r="O212" s="63">
        <v>1.006</v>
      </c>
      <c r="P212" s="318">
        <v>1.0009999999999999</v>
      </c>
      <c r="Q212" s="326">
        <v>1</v>
      </c>
      <c r="R212" s="316">
        <v>1</v>
      </c>
      <c r="S212" s="63">
        <v>1</v>
      </c>
      <c r="T212" s="63">
        <v>1</v>
      </c>
      <c r="U212" s="63">
        <v>1</v>
      </c>
      <c r="V212" s="63">
        <v>1</v>
      </c>
    </row>
    <row r="213" spans="1:22" x14ac:dyDescent="0.25">
      <c r="A213" s="46">
        <v>46134</v>
      </c>
      <c r="B213" s="329" t="s">
        <v>350</v>
      </c>
      <c r="C213" s="316">
        <v>1</v>
      </c>
      <c r="D213" s="316">
        <v>1</v>
      </c>
      <c r="E213" s="316">
        <v>1</v>
      </c>
      <c r="F213" s="316">
        <v>1</v>
      </c>
      <c r="G213" s="316">
        <v>1</v>
      </c>
      <c r="H213" s="316">
        <v>1</v>
      </c>
      <c r="I213" s="316">
        <v>1</v>
      </c>
      <c r="J213" s="316">
        <v>1.0009999999999999</v>
      </c>
      <c r="K213" s="167">
        <v>1</v>
      </c>
      <c r="L213" s="167">
        <v>1</v>
      </c>
      <c r="M213" s="63">
        <v>1.002</v>
      </c>
      <c r="N213" s="63">
        <v>1.0009999999999999</v>
      </c>
      <c r="O213" s="63">
        <v>1.006</v>
      </c>
      <c r="P213" s="318">
        <v>1.0009999999999999</v>
      </c>
      <c r="Q213" s="326">
        <v>1</v>
      </c>
      <c r="R213" s="316">
        <v>1</v>
      </c>
      <c r="S213" s="63">
        <v>1</v>
      </c>
      <c r="T213" s="63">
        <v>1</v>
      </c>
      <c r="U213" s="63">
        <v>1</v>
      </c>
      <c r="V213" s="63">
        <v>1</v>
      </c>
    </row>
    <row r="214" spans="1:22" x14ac:dyDescent="0.25">
      <c r="A214" s="46">
        <v>46135</v>
      </c>
      <c r="B214" s="329" t="s">
        <v>351</v>
      </c>
      <c r="C214" s="316">
        <v>1</v>
      </c>
      <c r="D214" s="316">
        <v>1</v>
      </c>
      <c r="E214" s="316">
        <v>1</v>
      </c>
      <c r="F214" s="316">
        <v>1</v>
      </c>
      <c r="G214" s="316">
        <v>1</v>
      </c>
      <c r="H214" s="316">
        <v>1</v>
      </c>
      <c r="I214" s="316">
        <v>1</v>
      </c>
      <c r="J214" s="316">
        <v>1.0009999999999999</v>
      </c>
      <c r="K214" s="167">
        <v>1</v>
      </c>
      <c r="L214" s="167">
        <v>1</v>
      </c>
      <c r="M214" s="63">
        <v>1.002</v>
      </c>
      <c r="N214" s="63">
        <v>1.0009999999999999</v>
      </c>
      <c r="O214" s="63">
        <v>1.006</v>
      </c>
      <c r="P214" s="318">
        <v>1.0009999999999999</v>
      </c>
      <c r="Q214" s="326">
        <v>1</v>
      </c>
      <c r="R214" s="316">
        <v>1</v>
      </c>
      <c r="S214" s="63">
        <v>1</v>
      </c>
      <c r="T214" s="63">
        <v>1</v>
      </c>
      <c r="U214" s="63">
        <v>1</v>
      </c>
      <c r="V214" s="63">
        <v>1</v>
      </c>
    </row>
    <row r="215" spans="1:22" x14ac:dyDescent="0.25">
      <c r="A215" s="46">
        <v>46137</v>
      </c>
      <c r="B215" s="329" t="s">
        <v>352</v>
      </c>
      <c r="C215" s="316">
        <v>1</v>
      </c>
      <c r="D215" s="316">
        <v>1</v>
      </c>
      <c r="E215" s="316">
        <v>1</v>
      </c>
      <c r="F215" s="316">
        <v>1</v>
      </c>
      <c r="G215" s="316">
        <v>1</v>
      </c>
      <c r="H215" s="316">
        <v>1</v>
      </c>
      <c r="I215" s="316">
        <v>1</v>
      </c>
      <c r="J215" s="316">
        <v>1.0009999999999999</v>
      </c>
      <c r="K215" s="167">
        <v>1</v>
      </c>
      <c r="L215" s="167">
        <v>1</v>
      </c>
      <c r="M215" s="63">
        <v>1.002</v>
      </c>
      <c r="N215" s="63">
        <v>1.0009999999999999</v>
      </c>
      <c r="O215" s="63">
        <v>1.006</v>
      </c>
      <c r="P215" s="318">
        <v>1.0009999999999999</v>
      </c>
      <c r="Q215" s="326">
        <v>1</v>
      </c>
      <c r="R215" s="316">
        <v>1</v>
      </c>
      <c r="S215" s="63">
        <v>1</v>
      </c>
      <c r="T215" s="63">
        <v>1</v>
      </c>
      <c r="U215" s="63">
        <v>1</v>
      </c>
      <c r="V215" s="63">
        <v>1</v>
      </c>
    </row>
    <row r="216" spans="1:22" x14ac:dyDescent="0.25">
      <c r="A216" s="46">
        <v>46140</v>
      </c>
      <c r="B216" s="329" t="s">
        <v>353</v>
      </c>
      <c r="C216" s="316">
        <v>1</v>
      </c>
      <c r="D216" s="316">
        <v>1</v>
      </c>
      <c r="E216" s="316">
        <v>1</v>
      </c>
      <c r="F216" s="316">
        <v>1</v>
      </c>
      <c r="G216" s="316">
        <v>1</v>
      </c>
      <c r="H216" s="316">
        <v>1</v>
      </c>
      <c r="I216" s="316">
        <v>1</v>
      </c>
      <c r="J216" s="316">
        <v>1.0009999999999999</v>
      </c>
      <c r="K216" s="167">
        <v>1</v>
      </c>
      <c r="L216" s="167">
        <v>1</v>
      </c>
      <c r="M216" s="63">
        <v>1.002</v>
      </c>
      <c r="N216" s="63">
        <v>1.0009999999999999</v>
      </c>
      <c r="O216" s="63">
        <v>1.006</v>
      </c>
      <c r="P216" s="318">
        <v>1.0009999999999999</v>
      </c>
      <c r="Q216" s="326">
        <v>1</v>
      </c>
      <c r="R216" s="316">
        <v>1</v>
      </c>
      <c r="S216" s="63">
        <v>1</v>
      </c>
      <c r="T216" s="63">
        <v>1</v>
      </c>
      <c r="U216" s="63">
        <v>1</v>
      </c>
      <c r="V216" s="63">
        <v>1</v>
      </c>
    </row>
    <row r="217" spans="1:22" x14ac:dyDescent="0.25">
      <c r="A217" s="46">
        <v>47060</v>
      </c>
      <c r="B217" s="329" t="s">
        <v>354</v>
      </c>
      <c r="C217" s="316">
        <v>1.016</v>
      </c>
      <c r="D217" s="316">
        <v>1.016</v>
      </c>
      <c r="E217" s="316">
        <v>1.016</v>
      </c>
      <c r="F217" s="316">
        <v>1.016</v>
      </c>
      <c r="G217" s="316">
        <v>1.016</v>
      </c>
      <c r="H217" s="316">
        <v>1.016</v>
      </c>
      <c r="I217" s="316">
        <v>1.0780000000000001</v>
      </c>
      <c r="J217" s="316">
        <v>1.0449999999999999</v>
      </c>
      <c r="K217" s="167">
        <v>1.042</v>
      </c>
      <c r="L217" s="167">
        <v>1.0389999999999999</v>
      </c>
      <c r="M217" s="63">
        <v>1.044</v>
      </c>
      <c r="N217" s="63">
        <v>1.038</v>
      </c>
      <c r="O217" s="63">
        <v>1.0269999999999999</v>
      </c>
      <c r="P217" s="318">
        <v>1.0169999999999999</v>
      </c>
      <c r="Q217" s="326">
        <v>1.0209999999999999</v>
      </c>
      <c r="R217" s="316">
        <v>1.024</v>
      </c>
      <c r="S217" s="63">
        <v>1.02</v>
      </c>
      <c r="T217" s="63">
        <v>1.0129999999999999</v>
      </c>
      <c r="U217" s="63">
        <v>1.008</v>
      </c>
      <c r="V217" s="63">
        <v>1.01</v>
      </c>
    </row>
    <row r="218" spans="1:22" x14ac:dyDescent="0.25">
      <c r="A218" s="46">
        <v>47062</v>
      </c>
      <c r="B218" s="329" t="s">
        <v>355</v>
      </c>
      <c r="C218" s="316">
        <v>1.016</v>
      </c>
      <c r="D218" s="316">
        <v>1.016</v>
      </c>
      <c r="E218" s="316">
        <v>1.016</v>
      </c>
      <c r="F218" s="316">
        <v>1.016</v>
      </c>
      <c r="G218" s="316">
        <v>1.016</v>
      </c>
      <c r="H218" s="316">
        <v>1.016</v>
      </c>
      <c r="I218" s="316">
        <v>1.0780000000000001</v>
      </c>
      <c r="J218" s="316">
        <v>1.0449999999999999</v>
      </c>
      <c r="K218" s="167">
        <v>1.042</v>
      </c>
      <c r="L218" s="167">
        <v>1.0389999999999999</v>
      </c>
      <c r="M218" s="63">
        <v>1.044</v>
      </c>
      <c r="N218" s="63">
        <v>1.038</v>
      </c>
      <c r="O218" s="63">
        <v>1.0269999999999999</v>
      </c>
      <c r="P218" s="318">
        <v>1.0169999999999999</v>
      </c>
      <c r="Q218" s="326">
        <v>1.0209999999999999</v>
      </c>
      <c r="R218" s="316">
        <v>1.024</v>
      </c>
      <c r="S218" s="63">
        <v>1.02</v>
      </c>
      <c r="T218" s="63">
        <v>1.0129999999999999</v>
      </c>
      <c r="U218" s="63">
        <v>1.008</v>
      </c>
      <c r="V218" s="63">
        <v>1.01</v>
      </c>
    </row>
    <row r="219" spans="1:22" x14ac:dyDescent="0.25">
      <c r="A219" s="46">
        <v>47064</v>
      </c>
      <c r="B219" s="329" t="s">
        <v>356</v>
      </c>
      <c r="C219" s="316">
        <v>1.016</v>
      </c>
      <c r="D219" s="316">
        <v>1.016</v>
      </c>
      <c r="E219" s="316">
        <v>1.016</v>
      </c>
      <c r="F219" s="316">
        <v>1.016</v>
      </c>
      <c r="G219" s="316">
        <v>1.016</v>
      </c>
      <c r="H219" s="316">
        <v>1.016</v>
      </c>
      <c r="I219" s="316">
        <v>1.0780000000000001</v>
      </c>
      <c r="J219" s="316">
        <v>1.0449999999999999</v>
      </c>
      <c r="K219" s="167">
        <v>1.042</v>
      </c>
      <c r="L219" s="167">
        <v>1.0389999999999999</v>
      </c>
      <c r="M219" s="63">
        <v>1.044</v>
      </c>
      <c r="N219" s="63">
        <v>1.038</v>
      </c>
      <c r="O219" s="63">
        <v>1.0269999999999999</v>
      </c>
      <c r="P219" s="318">
        <v>1.0169999999999999</v>
      </c>
      <c r="Q219" s="326">
        <v>1.0209999999999999</v>
      </c>
      <c r="R219" s="316">
        <v>1.024</v>
      </c>
      <c r="S219" s="63">
        <v>1.02</v>
      </c>
      <c r="T219" s="63">
        <v>1.0129999999999999</v>
      </c>
      <c r="U219" s="63">
        <v>1.008</v>
      </c>
      <c r="V219" s="63">
        <v>1.01</v>
      </c>
    </row>
    <row r="220" spans="1:22" x14ac:dyDescent="0.25">
      <c r="A220" s="46">
        <v>47065</v>
      </c>
      <c r="B220" s="329" t="s">
        <v>357</v>
      </c>
      <c r="C220" s="316">
        <v>1.016</v>
      </c>
      <c r="D220" s="316">
        <v>1.016</v>
      </c>
      <c r="E220" s="316">
        <v>1.016</v>
      </c>
      <c r="F220" s="316">
        <v>1.016</v>
      </c>
      <c r="G220" s="316">
        <v>1.016</v>
      </c>
      <c r="H220" s="316">
        <v>1.016</v>
      </c>
      <c r="I220" s="316">
        <v>1.0780000000000001</v>
      </c>
      <c r="J220" s="316">
        <v>1.0449999999999999</v>
      </c>
      <c r="K220" s="167">
        <v>1.042</v>
      </c>
      <c r="L220" s="167">
        <v>1.0389999999999999</v>
      </c>
      <c r="M220" s="63">
        <v>1.044</v>
      </c>
      <c r="N220" s="63">
        <v>1.038</v>
      </c>
      <c r="O220" s="63">
        <v>1.0269999999999999</v>
      </c>
      <c r="P220" s="318">
        <v>1.0169999999999999</v>
      </c>
      <c r="Q220" s="326">
        <v>1.0209999999999999</v>
      </c>
      <c r="R220" s="316">
        <v>1.024</v>
      </c>
      <c r="S220" s="63">
        <v>1.02</v>
      </c>
      <c r="T220" s="63">
        <v>1.0129999999999999</v>
      </c>
      <c r="U220" s="63">
        <v>1.008</v>
      </c>
      <c r="V220" s="63">
        <v>1.01</v>
      </c>
    </row>
    <row r="221" spans="1:22" x14ac:dyDescent="0.25">
      <c r="A221" s="46">
        <v>48066</v>
      </c>
      <c r="B221" s="329" t="s">
        <v>358</v>
      </c>
      <c r="C221" s="316">
        <v>1.0900000000000001</v>
      </c>
      <c r="D221" s="316">
        <v>1.0900000000000001</v>
      </c>
      <c r="E221" s="316">
        <v>1.0900000000000001</v>
      </c>
      <c r="F221" s="316">
        <v>1.0900000000000001</v>
      </c>
      <c r="G221" s="316">
        <v>1.0900000000000001</v>
      </c>
      <c r="H221" s="316">
        <v>1.0900000000000001</v>
      </c>
      <c r="I221" s="316">
        <v>1.0820000000000001</v>
      </c>
      <c r="J221" s="316">
        <v>1.079</v>
      </c>
      <c r="K221" s="167">
        <v>1.079</v>
      </c>
      <c r="L221" s="167">
        <v>1.08</v>
      </c>
      <c r="M221" s="63">
        <v>1.0840000000000001</v>
      </c>
      <c r="N221" s="63">
        <v>1.081</v>
      </c>
      <c r="O221" s="63">
        <v>1.0840000000000001</v>
      </c>
      <c r="P221" s="318">
        <v>1.081</v>
      </c>
      <c r="Q221" s="326">
        <v>1.0780000000000001</v>
      </c>
      <c r="R221" s="316">
        <v>1.0780000000000001</v>
      </c>
      <c r="S221" s="63">
        <v>1.08</v>
      </c>
      <c r="T221" s="63">
        <v>1.0780000000000001</v>
      </c>
      <c r="U221" s="63">
        <v>1.0760000000000001</v>
      </c>
      <c r="V221" s="63">
        <v>1.075</v>
      </c>
    </row>
    <row r="222" spans="1:22" x14ac:dyDescent="0.25">
      <c r="A222" s="46">
        <v>48068</v>
      </c>
      <c r="B222" s="329" t="s">
        <v>359</v>
      </c>
      <c r="C222" s="316">
        <v>1.0900000000000001</v>
      </c>
      <c r="D222" s="316">
        <v>1.0900000000000001</v>
      </c>
      <c r="E222" s="316">
        <v>1.0900000000000001</v>
      </c>
      <c r="F222" s="316">
        <v>1.0900000000000001</v>
      </c>
      <c r="G222" s="316">
        <v>1.0900000000000001</v>
      </c>
      <c r="H222" s="316">
        <v>1.0900000000000001</v>
      </c>
      <c r="I222" s="316">
        <v>1.0820000000000001</v>
      </c>
      <c r="J222" s="316">
        <v>1.079</v>
      </c>
      <c r="K222" s="167">
        <v>1.079</v>
      </c>
      <c r="L222" s="167">
        <v>1.08</v>
      </c>
      <c r="M222" s="63">
        <v>1.0840000000000001</v>
      </c>
      <c r="N222" s="63">
        <v>1.081</v>
      </c>
      <c r="O222" s="63">
        <v>1.0840000000000001</v>
      </c>
      <c r="P222" s="318">
        <v>1.081</v>
      </c>
      <c r="Q222" s="326">
        <v>1.0780000000000001</v>
      </c>
      <c r="R222" s="316">
        <v>1.0780000000000001</v>
      </c>
      <c r="S222" s="63">
        <v>1.08</v>
      </c>
      <c r="T222" s="63">
        <v>1.0780000000000001</v>
      </c>
      <c r="U222" s="63">
        <v>1.0760000000000001</v>
      </c>
      <c r="V222" s="63">
        <v>1.075</v>
      </c>
    </row>
    <row r="223" spans="1:22" x14ac:dyDescent="0.25">
      <c r="A223" s="46">
        <v>48069</v>
      </c>
      <c r="B223" s="329" t="s">
        <v>360</v>
      </c>
      <c r="C223" s="316">
        <v>1.0900000000000001</v>
      </c>
      <c r="D223" s="316">
        <v>1.0900000000000001</v>
      </c>
      <c r="E223" s="316">
        <v>1.0900000000000001</v>
      </c>
      <c r="F223" s="316">
        <v>1.0900000000000001</v>
      </c>
      <c r="G223" s="316">
        <v>1.0900000000000001</v>
      </c>
      <c r="H223" s="316">
        <v>1.0900000000000001</v>
      </c>
      <c r="I223" s="316">
        <v>1.0820000000000001</v>
      </c>
      <c r="J223" s="316">
        <v>1.079</v>
      </c>
      <c r="K223" s="167">
        <v>1.079</v>
      </c>
      <c r="L223" s="167">
        <v>1.08</v>
      </c>
      <c r="M223" s="63">
        <v>1.0840000000000001</v>
      </c>
      <c r="N223" s="63">
        <v>1.081</v>
      </c>
      <c r="O223" s="63">
        <v>1.0840000000000001</v>
      </c>
      <c r="P223" s="318">
        <v>1.081</v>
      </c>
      <c r="Q223" s="326">
        <v>1.0780000000000001</v>
      </c>
      <c r="R223" s="316">
        <v>1.0780000000000001</v>
      </c>
      <c r="S223" s="63">
        <v>1.08</v>
      </c>
      <c r="T223" s="63">
        <v>1.0780000000000001</v>
      </c>
      <c r="U223" s="63">
        <v>1.0760000000000001</v>
      </c>
      <c r="V223" s="63">
        <v>1.075</v>
      </c>
    </row>
    <row r="224" spans="1:22" x14ac:dyDescent="0.25">
      <c r="A224" s="46">
        <v>48070</v>
      </c>
      <c r="B224" s="329" t="s">
        <v>361</v>
      </c>
      <c r="C224" s="316">
        <v>1.0900000000000001</v>
      </c>
      <c r="D224" s="316">
        <v>1.0900000000000001</v>
      </c>
      <c r="E224" s="316">
        <v>1.0900000000000001</v>
      </c>
      <c r="F224" s="316">
        <v>1.0900000000000001</v>
      </c>
      <c r="G224" s="316">
        <v>1.0900000000000001</v>
      </c>
      <c r="H224" s="316">
        <v>1.0900000000000001</v>
      </c>
      <c r="I224" s="316">
        <v>1.0820000000000001</v>
      </c>
      <c r="J224" s="316">
        <v>1.079</v>
      </c>
      <c r="K224" s="167">
        <v>1.079</v>
      </c>
      <c r="L224" s="167">
        <v>1.08</v>
      </c>
      <c r="M224" s="63">
        <v>1.0840000000000001</v>
      </c>
      <c r="N224" s="63">
        <v>1.081</v>
      </c>
      <c r="O224" s="63">
        <v>1.0840000000000001</v>
      </c>
      <c r="P224" s="318">
        <v>1.081</v>
      </c>
      <c r="Q224" s="326">
        <v>1.0780000000000001</v>
      </c>
      <c r="R224" s="316">
        <v>1.0780000000000001</v>
      </c>
      <c r="S224" s="63">
        <v>1.08</v>
      </c>
      <c r="T224" s="63">
        <v>1.0780000000000001</v>
      </c>
      <c r="U224" s="63">
        <v>1.0760000000000001</v>
      </c>
      <c r="V224" s="63">
        <v>1.075</v>
      </c>
    </row>
    <row r="225" spans="1:22" x14ac:dyDescent="0.25">
      <c r="A225" s="46">
        <v>48071</v>
      </c>
      <c r="B225" s="329" t="s">
        <v>362</v>
      </c>
      <c r="C225" s="316">
        <v>1.0900000000000001</v>
      </c>
      <c r="D225" s="316">
        <v>1.0900000000000001</v>
      </c>
      <c r="E225" s="316">
        <v>1.0900000000000001</v>
      </c>
      <c r="F225" s="316">
        <v>1.0900000000000001</v>
      </c>
      <c r="G225" s="316">
        <v>1.0900000000000001</v>
      </c>
      <c r="H225" s="316">
        <v>1.0900000000000001</v>
      </c>
      <c r="I225" s="316">
        <v>1.0820000000000001</v>
      </c>
      <c r="J225" s="316">
        <v>1.079</v>
      </c>
      <c r="K225" s="167">
        <v>1.079</v>
      </c>
      <c r="L225" s="167">
        <v>1.08</v>
      </c>
      <c r="M225" s="63">
        <v>1.0840000000000001</v>
      </c>
      <c r="N225" s="63">
        <v>1.081</v>
      </c>
      <c r="O225" s="63">
        <v>1.0840000000000001</v>
      </c>
      <c r="P225" s="318">
        <v>1.081</v>
      </c>
      <c r="Q225" s="326">
        <v>1.0780000000000001</v>
      </c>
      <c r="R225" s="316">
        <v>1.0780000000000001</v>
      </c>
      <c r="S225" s="63">
        <v>1.08</v>
      </c>
      <c r="T225" s="63">
        <v>1.0780000000000001</v>
      </c>
      <c r="U225" s="63">
        <v>1.0760000000000001</v>
      </c>
      <c r="V225" s="63">
        <v>1.075</v>
      </c>
    </row>
    <row r="226" spans="1:22" x14ac:dyDescent="0.25">
      <c r="A226" s="46">
        <v>48072</v>
      </c>
      <c r="B226" s="329" t="s">
        <v>363</v>
      </c>
      <c r="C226" s="316">
        <v>1.0900000000000001</v>
      </c>
      <c r="D226" s="316">
        <v>1.0900000000000001</v>
      </c>
      <c r="E226" s="316">
        <v>1.0900000000000001</v>
      </c>
      <c r="F226" s="316">
        <v>1.0900000000000001</v>
      </c>
      <c r="G226" s="316">
        <v>1.0900000000000001</v>
      </c>
      <c r="H226" s="316">
        <v>1.0900000000000001</v>
      </c>
      <c r="I226" s="316">
        <v>1.0820000000000001</v>
      </c>
      <c r="J226" s="316">
        <v>1.079</v>
      </c>
      <c r="K226" s="167">
        <v>1.079</v>
      </c>
      <c r="L226" s="167">
        <v>1.08</v>
      </c>
      <c r="M226" s="63">
        <v>1.0840000000000001</v>
      </c>
      <c r="N226" s="63">
        <v>1.081</v>
      </c>
      <c r="O226" s="63">
        <v>1.0840000000000001</v>
      </c>
      <c r="P226" s="318">
        <v>1.081</v>
      </c>
      <c r="Q226" s="326">
        <v>1.0780000000000001</v>
      </c>
      <c r="R226" s="316">
        <v>1.0780000000000001</v>
      </c>
      <c r="S226" s="63">
        <v>1.08</v>
      </c>
      <c r="T226" s="63">
        <v>1.0780000000000001</v>
      </c>
      <c r="U226" s="63">
        <v>1.0760000000000001</v>
      </c>
      <c r="V226" s="63">
        <v>1.075</v>
      </c>
    </row>
    <row r="227" spans="1:22" x14ac:dyDescent="0.25">
      <c r="A227" s="46">
        <v>48073</v>
      </c>
      <c r="B227" s="329" t="s">
        <v>364</v>
      </c>
      <c r="C227" s="316">
        <v>1.0900000000000001</v>
      </c>
      <c r="D227" s="316">
        <v>1.0900000000000001</v>
      </c>
      <c r="E227" s="316">
        <v>1.0900000000000001</v>
      </c>
      <c r="F227" s="316">
        <v>1.0900000000000001</v>
      </c>
      <c r="G227" s="316">
        <v>1.0900000000000001</v>
      </c>
      <c r="H227" s="316">
        <v>1.0900000000000001</v>
      </c>
      <c r="I227" s="316">
        <v>1.0820000000000001</v>
      </c>
      <c r="J227" s="316">
        <v>1.079</v>
      </c>
      <c r="K227" s="167">
        <v>1.079</v>
      </c>
      <c r="L227" s="167">
        <v>1.08</v>
      </c>
      <c r="M227" s="63">
        <v>1.0840000000000001</v>
      </c>
      <c r="N227" s="63">
        <v>1.081</v>
      </c>
      <c r="O227" s="63">
        <v>1.0840000000000001</v>
      </c>
      <c r="P227" s="318">
        <v>1.081</v>
      </c>
      <c r="Q227" s="326">
        <v>1.0780000000000001</v>
      </c>
      <c r="R227" s="316">
        <v>1.0780000000000001</v>
      </c>
      <c r="S227" s="63">
        <v>1.08</v>
      </c>
      <c r="T227" s="63">
        <v>1.0780000000000001</v>
      </c>
      <c r="U227" s="63">
        <v>1.0760000000000001</v>
      </c>
      <c r="V227" s="63">
        <v>1.075</v>
      </c>
    </row>
    <row r="228" spans="1:22" x14ac:dyDescent="0.25">
      <c r="A228" s="46">
        <v>48074</v>
      </c>
      <c r="B228" s="329" t="s">
        <v>365</v>
      </c>
      <c r="C228" s="316">
        <v>1.0900000000000001</v>
      </c>
      <c r="D228" s="316">
        <v>1.0900000000000001</v>
      </c>
      <c r="E228" s="316">
        <v>1.0900000000000001</v>
      </c>
      <c r="F228" s="316">
        <v>1.0900000000000001</v>
      </c>
      <c r="G228" s="316">
        <v>1.0900000000000001</v>
      </c>
      <c r="H228" s="316">
        <v>1.0900000000000001</v>
      </c>
      <c r="I228" s="316">
        <v>1.0820000000000001</v>
      </c>
      <c r="J228" s="316">
        <v>1.079</v>
      </c>
      <c r="K228" s="167">
        <v>1.079</v>
      </c>
      <c r="L228" s="167">
        <v>1.08</v>
      </c>
      <c r="M228" s="63">
        <v>1.0840000000000001</v>
      </c>
      <c r="N228" s="63">
        <v>1.081</v>
      </c>
      <c r="O228" s="63">
        <v>1.0840000000000001</v>
      </c>
      <c r="P228" s="318">
        <v>1.081</v>
      </c>
      <c r="Q228" s="326">
        <v>1.0780000000000001</v>
      </c>
      <c r="R228" s="316">
        <v>1.0780000000000001</v>
      </c>
      <c r="S228" s="63">
        <v>1.08</v>
      </c>
      <c r="T228" s="63">
        <v>1.0780000000000001</v>
      </c>
      <c r="U228" s="63">
        <v>1.0760000000000001</v>
      </c>
      <c r="V228" s="63">
        <v>1.075</v>
      </c>
    </row>
    <row r="229" spans="1:22" x14ac:dyDescent="0.25">
      <c r="A229" s="46">
        <v>48075</v>
      </c>
      <c r="B229" s="329" t="s">
        <v>366</v>
      </c>
      <c r="C229" s="316">
        <v>1.0900000000000001</v>
      </c>
      <c r="D229" s="316">
        <v>1.0900000000000001</v>
      </c>
      <c r="E229" s="316">
        <v>1.0900000000000001</v>
      </c>
      <c r="F229" s="316">
        <v>1.0900000000000001</v>
      </c>
      <c r="G229" s="316">
        <v>1.0900000000000001</v>
      </c>
      <c r="H229" s="316">
        <v>1.0900000000000001</v>
      </c>
      <c r="I229" s="316">
        <v>1.0820000000000001</v>
      </c>
      <c r="J229" s="316">
        <v>1.079</v>
      </c>
      <c r="K229" s="167">
        <v>1.079</v>
      </c>
      <c r="L229" s="167">
        <v>1.08</v>
      </c>
      <c r="M229" s="63">
        <v>1.0840000000000001</v>
      </c>
      <c r="N229" s="63">
        <v>1.081</v>
      </c>
      <c r="O229" s="63">
        <v>1.0840000000000001</v>
      </c>
      <c r="P229" s="318">
        <v>1.081</v>
      </c>
      <c r="Q229" s="326">
        <v>1.0780000000000001</v>
      </c>
      <c r="R229" s="316">
        <v>1.0780000000000001</v>
      </c>
      <c r="S229" s="63">
        <v>1.08</v>
      </c>
      <c r="T229" s="63">
        <v>1.0780000000000001</v>
      </c>
      <c r="U229" s="63">
        <v>1.0760000000000001</v>
      </c>
      <c r="V229" s="63">
        <v>1.075</v>
      </c>
    </row>
    <row r="230" spans="1:22" x14ac:dyDescent="0.25">
      <c r="A230" s="46">
        <v>48077</v>
      </c>
      <c r="B230" s="329" t="s">
        <v>367</v>
      </c>
      <c r="C230" s="316">
        <v>1.0900000000000001</v>
      </c>
      <c r="D230" s="316">
        <v>1.0900000000000001</v>
      </c>
      <c r="E230" s="316">
        <v>1.0900000000000001</v>
      </c>
      <c r="F230" s="316">
        <v>1.0900000000000001</v>
      </c>
      <c r="G230" s="316">
        <v>1.0900000000000001</v>
      </c>
      <c r="H230" s="316">
        <v>1.0900000000000001</v>
      </c>
      <c r="I230" s="316">
        <v>1.0820000000000001</v>
      </c>
      <c r="J230" s="316">
        <v>1.079</v>
      </c>
      <c r="K230" s="167">
        <v>1.079</v>
      </c>
      <c r="L230" s="167">
        <v>1.08</v>
      </c>
      <c r="M230" s="63">
        <v>1.0840000000000001</v>
      </c>
      <c r="N230" s="63">
        <v>1.081</v>
      </c>
      <c r="O230" s="63">
        <v>1.0840000000000001</v>
      </c>
      <c r="P230" s="318">
        <v>1.081</v>
      </c>
      <c r="Q230" s="326">
        <v>1.0780000000000001</v>
      </c>
      <c r="R230" s="316">
        <v>1.0780000000000001</v>
      </c>
      <c r="S230" s="63">
        <v>1.08</v>
      </c>
      <c r="T230" s="63">
        <v>1.0780000000000001</v>
      </c>
      <c r="U230" s="63">
        <v>1.0760000000000001</v>
      </c>
      <c r="V230" s="63">
        <v>1.075</v>
      </c>
    </row>
    <row r="231" spans="1:22" x14ac:dyDescent="0.25">
      <c r="A231" s="46">
        <v>48078</v>
      </c>
      <c r="B231" s="329" t="s">
        <v>1024</v>
      </c>
      <c r="C231" s="316">
        <v>1.0900000000000001</v>
      </c>
      <c r="D231" s="316">
        <v>1.0900000000000001</v>
      </c>
      <c r="E231" s="316">
        <v>1.0900000000000001</v>
      </c>
      <c r="F231" s="316">
        <v>1.0900000000000001</v>
      </c>
      <c r="G231" s="316">
        <v>1.0900000000000001</v>
      </c>
      <c r="H231" s="316">
        <v>1.0900000000000001</v>
      </c>
      <c r="I231" s="316">
        <v>1.0820000000000001</v>
      </c>
      <c r="J231" s="316">
        <v>1.079</v>
      </c>
      <c r="K231" s="167">
        <v>1.079</v>
      </c>
      <c r="L231" s="167">
        <v>1.08</v>
      </c>
      <c r="M231" s="63">
        <v>1.0840000000000001</v>
      </c>
      <c r="N231" s="63">
        <v>1.081</v>
      </c>
      <c r="O231" s="63">
        <v>1.0840000000000001</v>
      </c>
      <c r="P231" s="318">
        <v>1.081</v>
      </c>
      <c r="Q231" s="326">
        <v>1.0780000000000001</v>
      </c>
      <c r="R231" s="316">
        <v>1.0780000000000001</v>
      </c>
      <c r="S231" s="63">
        <v>1.08</v>
      </c>
      <c r="T231" s="63">
        <v>1.0780000000000001</v>
      </c>
      <c r="U231" s="63">
        <v>1.0760000000000001</v>
      </c>
      <c r="V231" s="63">
        <v>1.075</v>
      </c>
    </row>
    <row r="232" spans="1:22" x14ac:dyDescent="0.25">
      <c r="A232" s="46">
        <v>48080</v>
      </c>
      <c r="B232" s="329" t="s">
        <v>369</v>
      </c>
      <c r="C232" s="316">
        <v>1.0900000000000001</v>
      </c>
      <c r="D232" s="316">
        <v>1.0900000000000001</v>
      </c>
      <c r="E232" s="316">
        <v>1.0900000000000001</v>
      </c>
      <c r="F232" s="316">
        <v>1.0900000000000001</v>
      </c>
      <c r="G232" s="316">
        <v>1.0900000000000001</v>
      </c>
      <c r="H232" s="316">
        <v>1.0900000000000001</v>
      </c>
      <c r="I232" s="316">
        <v>1.0820000000000001</v>
      </c>
      <c r="J232" s="316">
        <v>1.079</v>
      </c>
      <c r="K232" s="167">
        <v>1.079</v>
      </c>
      <c r="L232" s="167">
        <v>1.08</v>
      </c>
      <c r="M232" s="63">
        <v>1.0840000000000001</v>
      </c>
      <c r="N232" s="63">
        <v>1.081</v>
      </c>
      <c r="O232" s="63">
        <v>1.0840000000000001</v>
      </c>
      <c r="P232" s="318">
        <v>1.081</v>
      </c>
      <c r="Q232" s="326">
        <v>1.0780000000000001</v>
      </c>
      <c r="R232" s="316">
        <v>1.0780000000000001</v>
      </c>
      <c r="S232" s="63">
        <v>1.08</v>
      </c>
      <c r="T232" s="63">
        <v>1.0780000000000001</v>
      </c>
      <c r="U232" s="63">
        <v>1.0760000000000001</v>
      </c>
      <c r="V232" s="63">
        <v>1.075</v>
      </c>
    </row>
    <row r="233" spans="1:22" x14ac:dyDescent="0.25">
      <c r="A233" s="46">
        <v>49132</v>
      </c>
      <c r="B233" s="329" t="s">
        <v>370</v>
      </c>
      <c r="C233" s="316">
        <v>1.028</v>
      </c>
      <c r="D233" s="316">
        <v>1.028</v>
      </c>
      <c r="E233" s="316">
        <v>1.028</v>
      </c>
      <c r="F233" s="316">
        <v>1.028</v>
      </c>
      <c r="G233" s="316">
        <v>1.028</v>
      </c>
      <c r="H233" s="316">
        <v>1.028</v>
      </c>
      <c r="I233" s="316">
        <v>1.0249999999999999</v>
      </c>
      <c r="J233" s="316">
        <v>1.024</v>
      </c>
      <c r="K233" s="167">
        <v>1.026</v>
      </c>
      <c r="L233" s="167">
        <v>1.024</v>
      </c>
      <c r="M233" s="63">
        <v>1.0269999999999999</v>
      </c>
      <c r="N233" s="63">
        <v>1.0249999999999999</v>
      </c>
      <c r="O233" s="63">
        <v>1.0269999999999999</v>
      </c>
      <c r="P233" s="318">
        <v>1.026</v>
      </c>
      <c r="Q233" s="326">
        <v>1.0249999999999999</v>
      </c>
      <c r="R233" s="316">
        <v>1.022</v>
      </c>
      <c r="S233" s="63">
        <v>1.0229999999999999</v>
      </c>
      <c r="T233" s="63">
        <v>1.0209999999999999</v>
      </c>
      <c r="U233" s="63">
        <v>1.02</v>
      </c>
      <c r="V233" s="63">
        <v>1.02</v>
      </c>
    </row>
    <row r="234" spans="1:22" x14ac:dyDescent="0.25">
      <c r="A234" s="46">
        <v>49135</v>
      </c>
      <c r="B234" s="329" t="s">
        <v>371</v>
      </c>
      <c r="C234" s="316">
        <v>1.028</v>
      </c>
      <c r="D234" s="316">
        <v>1.028</v>
      </c>
      <c r="E234" s="316">
        <v>1.028</v>
      </c>
      <c r="F234" s="316">
        <v>1.028</v>
      </c>
      <c r="G234" s="316">
        <v>1.028</v>
      </c>
      <c r="H234" s="316">
        <v>1.028</v>
      </c>
      <c r="I234" s="316">
        <v>1.0249999999999999</v>
      </c>
      <c r="J234" s="316">
        <v>1.024</v>
      </c>
      <c r="K234" s="167">
        <v>1.026</v>
      </c>
      <c r="L234" s="167">
        <v>1.024</v>
      </c>
      <c r="M234" s="63">
        <v>1.0269999999999999</v>
      </c>
      <c r="N234" s="63">
        <v>1.0249999999999999</v>
      </c>
      <c r="O234" s="63">
        <v>1.0269999999999999</v>
      </c>
      <c r="P234" s="318">
        <v>1.026</v>
      </c>
      <c r="Q234" s="326">
        <v>1.0249999999999999</v>
      </c>
      <c r="R234" s="316">
        <v>1.022</v>
      </c>
      <c r="S234" s="63">
        <v>1.0229999999999999</v>
      </c>
      <c r="T234" s="63">
        <v>1.0209999999999999</v>
      </c>
      <c r="U234" s="63">
        <v>1.02</v>
      </c>
      <c r="V234" s="63">
        <v>1.02</v>
      </c>
    </row>
    <row r="235" spans="1:22" x14ac:dyDescent="0.25">
      <c r="A235" s="46">
        <v>49137</v>
      </c>
      <c r="B235" s="329" t="s">
        <v>372</v>
      </c>
      <c r="C235" s="316">
        <v>1.028</v>
      </c>
      <c r="D235" s="316">
        <v>1.028</v>
      </c>
      <c r="E235" s="316">
        <v>1.028</v>
      </c>
      <c r="F235" s="316">
        <v>1.028</v>
      </c>
      <c r="G235" s="316">
        <v>1.028</v>
      </c>
      <c r="H235" s="316">
        <v>1.028</v>
      </c>
      <c r="I235" s="316">
        <v>1.0249999999999999</v>
      </c>
      <c r="J235" s="316">
        <v>1.024</v>
      </c>
      <c r="K235" s="167">
        <v>1.026</v>
      </c>
      <c r="L235" s="167">
        <v>1.024</v>
      </c>
      <c r="M235" s="63">
        <v>1.0269999999999999</v>
      </c>
      <c r="N235" s="63">
        <v>1.0249999999999999</v>
      </c>
      <c r="O235" s="63">
        <v>1.0269999999999999</v>
      </c>
      <c r="P235" s="318">
        <v>1.026</v>
      </c>
      <c r="Q235" s="326">
        <v>1.0249999999999999</v>
      </c>
      <c r="R235" s="316">
        <v>1.022</v>
      </c>
      <c r="S235" s="63">
        <v>1.0229999999999999</v>
      </c>
      <c r="T235" s="63">
        <v>1.0209999999999999</v>
      </c>
      <c r="U235" s="63">
        <v>1.02</v>
      </c>
      <c r="V235" s="63">
        <v>1.02</v>
      </c>
    </row>
    <row r="236" spans="1:22" x14ac:dyDescent="0.25">
      <c r="A236" s="46">
        <v>49140</v>
      </c>
      <c r="B236" s="329" t="s">
        <v>373</v>
      </c>
      <c r="C236" s="316">
        <v>1.028</v>
      </c>
      <c r="D236" s="316">
        <v>1.028</v>
      </c>
      <c r="E236" s="316">
        <v>1.028</v>
      </c>
      <c r="F236" s="316">
        <v>1.028</v>
      </c>
      <c r="G236" s="316">
        <v>1.028</v>
      </c>
      <c r="H236" s="316">
        <v>1.028</v>
      </c>
      <c r="I236" s="316">
        <v>1.0249999999999999</v>
      </c>
      <c r="J236" s="316">
        <v>1.024</v>
      </c>
      <c r="K236" s="167">
        <v>1.026</v>
      </c>
      <c r="L236" s="167">
        <v>1.024</v>
      </c>
      <c r="M236" s="63">
        <v>1.0269999999999999</v>
      </c>
      <c r="N236" s="63">
        <v>1.0249999999999999</v>
      </c>
      <c r="O236" s="63">
        <v>1.0269999999999999</v>
      </c>
      <c r="P236" s="318">
        <v>1.026</v>
      </c>
      <c r="Q236" s="326">
        <v>1.0249999999999999</v>
      </c>
      <c r="R236" s="316">
        <v>1.022</v>
      </c>
      <c r="S236" s="63">
        <v>1.0229999999999999</v>
      </c>
      <c r="T236" s="63">
        <v>1.0209999999999999</v>
      </c>
      <c r="U236" s="63">
        <v>1.02</v>
      </c>
      <c r="V236" s="63">
        <v>1.02</v>
      </c>
    </row>
    <row r="237" spans="1:22" x14ac:dyDescent="0.25">
      <c r="A237" s="46">
        <v>49142</v>
      </c>
      <c r="B237" s="329" t="s">
        <v>374</v>
      </c>
      <c r="C237" s="316">
        <v>1.028</v>
      </c>
      <c r="D237" s="316">
        <v>1.028</v>
      </c>
      <c r="E237" s="316">
        <v>1.028</v>
      </c>
      <c r="F237" s="316">
        <v>1.028</v>
      </c>
      <c r="G237" s="316">
        <v>1.028</v>
      </c>
      <c r="H237" s="316">
        <v>1.028</v>
      </c>
      <c r="I237" s="316">
        <v>1.0249999999999999</v>
      </c>
      <c r="J237" s="316">
        <v>1.024</v>
      </c>
      <c r="K237" s="167">
        <v>1.026</v>
      </c>
      <c r="L237" s="167">
        <v>1.024</v>
      </c>
      <c r="M237" s="63">
        <v>1.0269999999999999</v>
      </c>
      <c r="N237" s="63">
        <v>1.0249999999999999</v>
      </c>
      <c r="O237" s="63">
        <v>1.0269999999999999</v>
      </c>
      <c r="P237" s="318">
        <v>1.026</v>
      </c>
      <c r="Q237" s="326">
        <v>1.0249999999999999</v>
      </c>
      <c r="R237" s="316">
        <v>1.022</v>
      </c>
      <c r="S237" s="63">
        <v>1.0229999999999999</v>
      </c>
      <c r="T237" s="63">
        <v>1.0209999999999999</v>
      </c>
      <c r="U237" s="63">
        <v>1.02</v>
      </c>
      <c r="V237" s="63">
        <v>1.02</v>
      </c>
    </row>
    <row r="238" spans="1:22" x14ac:dyDescent="0.25">
      <c r="A238" s="46">
        <v>49144</v>
      </c>
      <c r="B238" s="329" t="s">
        <v>375</v>
      </c>
      <c r="C238" s="316">
        <v>1.028</v>
      </c>
      <c r="D238" s="316">
        <v>1.028</v>
      </c>
      <c r="E238" s="316">
        <v>1.028</v>
      </c>
      <c r="F238" s="316">
        <v>1.028</v>
      </c>
      <c r="G238" s="316">
        <v>1.028</v>
      </c>
      <c r="H238" s="316">
        <v>1.028</v>
      </c>
      <c r="I238" s="316">
        <v>1.0249999999999999</v>
      </c>
      <c r="J238" s="316">
        <v>1.024</v>
      </c>
      <c r="K238" s="167">
        <v>1.026</v>
      </c>
      <c r="L238" s="167">
        <v>1.024</v>
      </c>
      <c r="M238" s="63">
        <v>1.0269999999999999</v>
      </c>
      <c r="N238" s="63">
        <v>1.0249999999999999</v>
      </c>
      <c r="O238" s="63">
        <v>1.0269999999999999</v>
      </c>
      <c r="P238" s="318">
        <v>1.026</v>
      </c>
      <c r="Q238" s="326">
        <v>1.0249999999999999</v>
      </c>
      <c r="R238" s="316">
        <v>1.022</v>
      </c>
      <c r="S238" s="63">
        <v>1.0229999999999999</v>
      </c>
      <c r="T238" s="63">
        <v>1.0209999999999999</v>
      </c>
      <c r="U238" s="63">
        <v>1.02</v>
      </c>
      <c r="V238" s="63">
        <v>1.02</v>
      </c>
    </row>
    <row r="239" spans="1:22" x14ac:dyDescent="0.25">
      <c r="A239" s="46">
        <v>49148</v>
      </c>
      <c r="B239" s="329" t="s">
        <v>376</v>
      </c>
      <c r="C239" s="316">
        <v>1.028</v>
      </c>
      <c r="D239" s="316">
        <v>1.028</v>
      </c>
      <c r="E239" s="316">
        <v>1.028</v>
      </c>
      <c r="F239" s="316">
        <v>1.028</v>
      </c>
      <c r="G239" s="316">
        <v>1.028</v>
      </c>
      <c r="H239" s="316">
        <v>1.028</v>
      </c>
      <c r="I239" s="316">
        <v>1.0249999999999999</v>
      </c>
      <c r="J239" s="316">
        <v>1.024</v>
      </c>
      <c r="K239" s="167">
        <v>1.026</v>
      </c>
      <c r="L239" s="167">
        <v>1.024</v>
      </c>
      <c r="M239" s="63">
        <v>1.0269999999999999</v>
      </c>
      <c r="N239" s="63">
        <v>1.0249999999999999</v>
      </c>
      <c r="O239" s="63">
        <v>1.0269999999999999</v>
      </c>
      <c r="P239" s="318">
        <v>1.026</v>
      </c>
      <c r="Q239" s="326">
        <v>1.0249999999999999</v>
      </c>
      <c r="R239" s="316">
        <v>1.022</v>
      </c>
      <c r="S239" s="63">
        <v>1.0229999999999999</v>
      </c>
      <c r="T239" s="63">
        <v>1.0209999999999999</v>
      </c>
      <c r="U239" s="63">
        <v>1.02</v>
      </c>
      <c r="V239" s="63">
        <v>1.02</v>
      </c>
    </row>
    <row r="240" spans="1:22" x14ac:dyDescent="0.25">
      <c r="A240" s="46">
        <v>50001</v>
      </c>
      <c r="B240" s="329" t="s">
        <v>377</v>
      </c>
      <c r="C240" s="316">
        <v>1.1040000000000001</v>
      </c>
      <c r="D240" s="316">
        <v>1.1040000000000001</v>
      </c>
      <c r="E240" s="316">
        <v>1.1040000000000001</v>
      </c>
      <c r="F240" s="316">
        <v>1.1040000000000001</v>
      </c>
      <c r="G240" s="316">
        <v>1.1040000000000001</v>
      </c>
      <c r="H240" s="316">
        <v>1.1040000000000001</v>
      </c>
      <c r="I240" s="316">
        <v>1.0920000000000001</v>
      </c>
      <c r="J240" s="316">
        <v>1.089</v>
      </c>
      <c r="K240" s="167">
        <v>1.091</v>
      </c>
      <c r="L240" s="167">
        <v>1.0920000000000001</v>
      </c>
      <c r="M240" s="63">
        <v>1.095</v>
      </c>
      <c r="N240" s="63">
        <v>1.0940000000000001</v>
      </c>
      <c r="O240" s="63">
        <v>1.095</v>
      </c>
      <c r="P240" s="318">
        <v>1.0920000000000001</v>
      </c>
      <c r="Q240" s="326">
        <v>1.089</v>
      </c>
      <c r="R240" s="316">
        <v>1.0920000000000001</v>
      </c>
      <c r="S240" s="63">
        <v>1.093</v>
      </c>
      <c r="T240" s="63">
        <v>1.0920000000000001</v>
      </c>
      <c r="U240" s="63">
        <v>1.0880000000000001</v>
      </c>
      <c r="V240" s="63">
        <v>1.0880000000000001</v>
      </c>
    </row>
    <row r="241" spans="1:22" x14ac:dyDescent="0.25">
      <c r="A241" s="46">
        <v>50002</v>
      </c>
      <c r="B241" s="329" t="s">
        <v>378</v>
      </c>
      <c r="C241" s="316">
        <v>1.1040000000000001</v>
      </c>
      <c r="D241" s="316">
        <v>1.1040000000000001</v>
      </c>
      <c r="E241" s="316">
        <v>1.1040000000000001</v>
      </c>
      <c r="F241" s="316">
        <v>1.1040000000000001</v>
      </c>
      <c r="G241" s="316">
        <v>1.1040000000000001</v>
      </c>
      <c r="H241" s="316">
        <v>1.1040000000000001</v>
      </c>
      <c r="I241" s="316">
        <v>1.0920000000000001</v>
      </c>
      <c r="J241" s="316">
        <v>1.089</v>
      </c>
      <c r="K241" s="167">
        <v>1.091</v>
      </c>
      <c r="L241" s="167">
        <v>1.0920000000000001</v>
      </c>
      <c r="M241" s="63">
        <v>1.095</v>
      </c>
      <c r="N241" s="63">
        <v>1.0940000000000001</v>
      </c>
      <c r="O241" s="63">
        <v>1.095</v>
      </c>
      <c r="P241" s="318">
        <v>1.0920000000000001</v>
      </c>
      <c r="Q241" s="326">
        <v>1.089</v>
      </c>
      <c r="R241" s="316">
        <v>1.0920000000000001</v>
      </c>
      <c r="S241" s="63">
        <v>1.093</v>
      </c>
      <c r="T241" s="63">
        <v>1.0920000000000001</v>
      </c>
      <c r="U241" s="63">
        <v>1.0880000000000001</v>
      </c>
      <c r="V241" s="63">
        <v>1.0880000000000001</v>
      </c>
    </row>
    <row r="242" spans="1:22" x14ac:dyDescent="0.25">
      <c r="A242" s="46">
        <v>50003</v>
      </c>
      <c r="B242" s="329" t="s">
        <v>379</v>
      </c>
      <c r="C242" s="316">
        <v>1.1040000000000001</v>
      </c>
      <c r="D242" s="316">
        <v>1.1040000000000001</v>
      </c>
      <c r="E242" s="316">
        <v>1.1040000000000001</v>
      </c>
      <c r="F242" s="316">
        <v>1.1040000000000001</v>
      </c>
      <c r="G242" s="316">
        <v>1.1040000000000001</v>
      </c>
      <c r="H242" s="316">
        <v>1.1040000000000001</v>
      </c>
      <c r="I242" s="316">
        <v>1.0920000000000001</v>
      </c>
      <c r="J242" s="316">
        <v>1.089</v>
      </c>
      <c r="K242" s="167">
        <v>1.091</v>
      </c>
      <c r="L242" s="167">
        <v>1.0920000000000001</v>
      </c>
      <c r="M242" s="63">
        <v>1.095</v>
      </c>
      <c r="N242" s="63">
        <v>1.0940000000000001</v>
      </c>
      <c r="O242" s="63">
        <v>1.095</v>
      </c>
      <c r="P242" s="318">
        <v>1.0920000000000001</v>
      </c>
      <c r="Q242" s="326">
        <v>1.089</v>
      </c>
      <c r="R242" s="316">
        <v>1.0920000000000001</v>
      </c>
      <c r="S242" s="63">
        <v>1.093</v>
      </c>
      <c r="T242" s="63">
        <v>1.0920000000000001</v>
      </c>
      <c r="U242" s="63">
        <v>1.0880000000000001</v>
      </c>
      <c r="V242" s="63">
        <v>1.0880000000000001</v>
      </c>
    </row>
    <row r="243" spans="1:22" x14ac:dyDescent="0.25">
      <c r="A243" s="46">
        <v>50005</v>
      </c>
      <c r="B243" s="329" t="s">
        <v>380</v>
      </c>
      <c r="C243" s="316">
        <v>1.1040000000000001</v>
      </c>
      <c r="D243" s="316">
        <v>1.1040000000000001</v>
      </c>
      <c r="E243" s="316">
        <v>1.1040000000000001</v>
      </c>
      <c r="F243" s="316">
        <v>1.1040000000000001</v>
      </c>
      <c r="G243" s="316">
        <v>1.1040000000000001</v>
      </c>
      <c r="H243" s="316">
        <v>1.1040000000000001</v>
      </c>
      <c r="I243" s="316">
        <v>1.0920000000000001</v>
      </c>
      <c r="J243" s="316">
        <v>1.089</v>
      </c>
      <c r="K243" s="167">
        <v>1.091</v>
      </c>
      <c r="L243" s="167">
        <v>1.0920000000000001</v>
      </c>
      <c r="M243" s="63">
        <v>1.095</v>
      </c>
      <c r="N243" s="63">
        <v>1.0940000000000001</v>
      </c>
      <c r="O243" s="63">
        <v>1.095</v>
      </c>
      <c r="P243" s="318">
        <v>1.0920000000000001</v>
      </c>
      <c r="Q243" s="326">
        <v>1.089</v>
      </c>
      <c r="R243" s="316">
        <v>1.0920000000000001</v>
      </c>
      <c r="S243" s="63">
        <v>1.093</v>
      </c>
      <c r="T243" s="63">
        <v>1.0920000000000001</v>
      </c>
      <c r="U243" s="63">
        <v>1.0880000000000001</v>
      </c>
      <c r="V243" s="63">
        <v>1.0880000000000001</v>
      </c>
    </row>
    <row r="244" spans="1:22" x14ac:dyDescent="0.25">
      <c r="A244" s="46">
        <v>50006</v>
      </c>
      <c r="B244" s="329" t="s">
        <v>381</v>
      </c>
      <c r="C244" s="316">
        <v>1.1040000000000001</v>
      </c>
      <c r="D244" s="316">
        <v>1.1040000000000001</v>
      </c>
      <c r="E244" s="316">
        <v>1.1040000000000001</v>
      </c>
      <c r="F244" s="316">
        <v>1.1040000000000001</v>
      </c>
      <c r="G244" s="316">
        <v>1.1040000000000001</v>
      </c>
      <c r="H244" s="316">
        <v>1.1040000000000001</v>
      </c>
      <c r="I244" s="316">
        <v>1.0920000000000001</v>
      </c>
      <c r="J244" s="316">
        <v>1.089</v>
      </c>
      <c r="K244" s="167">
        <v>1.091</v>
      </c>
      <c r="L244" s="167">
        <v>1.0920000000000001</v>
      </c>
      <c r="M244" s="63">
        <v>1.095</v>
      </c>
      <c r="N244" s="63">
        <v>1.0940000000000001</v>
      </c>
      <c r="O244" s="63">
        <v>1.095</v>
      </c>
      <c r="P244" s="318">
        <v>1.0920000000000001</v>
      </c>
      <c r="Q244" s="326">
        <v>1.089</v>
      </c>
      <c r="R244" s="316">
        <v>1.0920000000000001</v>
      </c>
      <c r="S244" s="63">
        <v>1.093</v>
      </c>
      <c r="T244" s="63">
        <v>1.0920000000000001</v>
      </c>
      <c r="U244" s="63">
        <v>1.0880000000000001</v>
      </c>
      <c r="V244" s="63">
        <v>1.0880000000000001</v>
      </c>
    </row>
    <row r="245" spans="1:22" x14ac:dyDescent="0.25">
      <c r="A245" s="46">
        <v>50007</v>
      </c>
      <c r="B245" s="329" t="s">
        <v>382</v>
      </c>
      <c r="C245" s="316">
        <v>1.1040000000000001</v>
      </c>
      <c r="D245" s="316">
        <v>1.1040000000000001</v>
      </c>
      <c r="E245" s="316">
        <v>1.1040000000000001</v>
      </c>
      <c r="F245" s="316">
        <v>1.1040000000000001</v>
      </c>
      <c r="G245" s="316">
        <v>1.1040000000000001</v>
      </c>
      <c r="H245" s="316">
        <v>1.1040000000000001</v>
      </c>
      <c r="I245" s="316">
        <v>1.0920000000000001</v>
      </c>
      <c r="J245" s="316">
        <v>1.089</v>
      </c>
      <c r="K245" s="167">
        <v>1.091</v>
      </c>
      <c r="L245" s="167">
        <v>1.0920000000000001</v>
      </c>
      <c r="M245" s="63">
        <v>1.095</v>
      </c>
      <c r="N245" s="63">
        <v>1.0940000000000001</v>
      </c>
      <c r="O245" s="63">
        <v>1.095</v>
      </c>
      <c r="P245" s="318">
        <v>1.0920000000000001</v>
      </c>
      <c r="Q245" s="326">
        <v>1.089</v>
      </c>
      <c r="R245" s="316">
        <v>1.0920000000000001</v>
      </c>
      <c r="S245" s="63">
        <v>1.093</v>
      </c>
      <c r="T245" s="63">
        <v>1.0920000000000001</v>
      </c>
      <c r="U245" s="63">
        <v>1.0880000000000001</v>
      </c>
      <c r="V245" s="63">
        <v>1.0880000000000001</v>
      </c>
    </row>
    <row r="246" spans="1:22" x14ac:dyDescent="0.25">
      <c r="A246" s="46">
        <v>50009</v>
      </c>
      <c r="B246" s="329" t="s">
        <v>383</v>
      </c>
      <c r="C246" s="316">
        <v>1.1040000000000001</v>
      </c>
      <c r="D246" s="316">
        <v>1.1040000000000001</v>
      </c>
      <c r="E246" s="316">
        <v>1.1040000000000001</v>
      </c>
      <c r="F246" s="316">
        <v>1.1040000000000001</v>
      </c>
      <c r="G246" s="316">
        <v>1.1040000000000001</v>
      </c>
      <c r="H246" s="316">
        <v>1.1040000000000001</v>
      </c>
      <c r="I246" s="316">
        <v>1.0920000000000001</v>
      </c>
      <c r="J246" s="316">
        <v>1.089</v>
      </c>
      <c r="K246" s="167">
        <v>1.091</v>
      </c>
      <c r="L246" s="167">
        <v>1.0920000000000001</v>
      </c>
      <c r="M246" s="63">
        <v>1.095</v>
      </c>
      <c r="N246" s="63">
        <v>1.0940000000000001</v>
      </c>
      <c r="O246" s="63">
        <v>1.095</v>
      </c>
      <c r="P246" s="318">
        <v>1.0920000000000001</v>
      </c>
      <c r="Q246" s="326">
        <v>1.089</v>
      </c>
      <c r="R246" s="316">
        <v>1.0920000000000001</v>
      </c>
      <c r="S246" s="63">
        <v>1.093</v>
      </c>
      <c r="T246" s="63">
        <v>1.0920000000000001</v>
      </c>
      <c r="U246" s="63">
        <v>1.0880000000000001</v>
      </c>
      <c r="V246" s="63">
        <v>1.0880000000000001</v>
      </c>
    </row>
    <row r="247" spans="1:22" x14ac:dyDescent="0.25">
      <c r="A247" s="46">
        <v>50010</v>
      </c>
      <c r="B247" s="329" t="s">
        <v>384</v>
      </c>
      <c r="C247" s="316">
        <v>1.1040000000000001</v>
      </c>
      <c r="D247" s="316">
        <v>1.1040000000000001</v>
      </c>
      <c r="E247" s="316">
        <v>1.1040000000000001</v>
      </c>
      <c r="F247" s="316">
        <v>1.1040000000000001</v>
      </c>
      <c r="G247" s="316">
        <v>1.1040000000000001</v>
      </c>
      <c r="H247" s="316">
        <v>1.1040000000000001</v>
      </c>
      <c r="I247" s="316">
        <v>1.0920000000000001</v>
      </c>
      <c r="J247" s="316">
        <v>1.089</v>
      </c>
      <c r="K247" s="167">
        <v>1.091</v>
      </c>
      <c r="L247" s="167">
        <v>1.0920000000000001</v>
      </c>
      <c r="M247" s="63">
        <v>1.095</v>
      </c>
      <c r="N247" s="63">
        <v>1.0940000000000001</v>
      </c>
      <c r="O247" s="63">
        <v>1.095</v>
      </c>
      <c r="P247" s="318">
        <v>1.0920000000000001</v>
      </c>
      <c r="Q247" s="326">
        <v>1.089</v>
      </c>
      <c r="R247" s="316">
        <v>1.0920000000000001</v>
      </c>
      <c r="S247" s="63">
        <v>1.093</v>
      </c>
      <c r="T247" s="63">
        <v>1.0920000000000001</v>
      </c>
      <c r="U247" s="63">
        <v>1.0880000000000001</v>
      </c>
      <c r="V247" s="63">
        <v>1.0880000000000001</v>
      </c>
    </row>
    <row r="248" spans="1:22" x14ac:dyDescent="0.25">
      <c r="A248" s="46">
        <v>50012</v>
      </c>
      <c r="B248" s="329" t="s">
        <v>385</v>
      </c>
      <c r="C248" s="316">
        <v>1.1040000000000001</v>
      </c>
      <c r="D248" s="316">
        <v>1.1040000000000001</v>
      </c>
      <c r="E248" s="316">
        <v>1.1040000000000001</v>
      </c>
      <c r="F248" s="316">
        <v>1.1040000000000001</v>
      </c>
      <c r="G248" s="316">
        <v>1.1040000000000001</v>
      </c>
      <c r="H248" s="316">
        <v>1.1040000000000001</v>
      </c>
      <c r="I248" s="316">
        <v>1.0920000000000001</v>
      </c>
      <c r="J248" s="316">
        <v>1.089</v>
      </c>
      <c r="K248" s="167">
        <v>1.091</v>
      </c>
      <c r="L248" s="167">
        <v>1.0920000000000001</v>
      </c>
      <c r="M248" s="63">
        <v>1.095</v>
      </c>
      <c r="N248" s="63">
        <v>1.0940000000000001</v>
      </c>
      <c r="O248" s="63">
        <v>1.095</v>
      </c>
      <c r="P248" s="318">
        <v>1.0920000000000001</v>
      </c>
      <c r="Q248" s="326">
        <v>1.089</v>
      </c>
      <c r="R248" s="316">
        <v>1.0920000000000001</v>
      </c>
      <c r="S248" s="63">
        <v>1.093</v>
      </c>
      <c r="T248" s="63">
        <v>1.0920000000000001</v>
      </c>
      <c r="U248" s="63">
        <v>1.0880000000000001</v>
      </c>
      <c r="V248" s="63">
        <v>1.0880000000000001</v>
      </c>
    </row>
    <row r="249" spans="1:22" x14ac:dyDescent="0.25">
      <c r="A249" s="46">
        <v>50013</v>
      </c>
      <c r="B249" s="329" t="s">
        <v>386</v>
      </c>
      <c r="C249" s="316">
        <v>1.1040000000000001</v>
      </c>
      <c r="D249" s="316">
        <v>1.1040000000000001</v>
      </c>
      <c r="E249" s="316">
        <v>1.1040000000000001</v>
      </c>
      <c r="F249" s="316">
        <v>1.1040000000000001</v>
      </c>
      <c r="G249" s="316">
        <v>1.1040000000000001</v>
      </c>
      <c r="H249" s="316">
        <v>1.1040000000000001</v>
      </c>
      <c r="I249" s="316">
        <v>1.0920000000000001</v>
      </c>
      <c r="J249" s="316">
        <v>1.089</v>
      </c>
      <c r="K249" s="167">
        <v>1.091</v>
      </c>
      <c r="L249" s="167">
        <v>1.0920000000000001</v>
      </c>
      <c r="M249" s="63">
        <v>1.095</v>
      </c>
      <c r="N249" s="63">
        <v>1.0940000000000001</v>
      </c>
      <c r="O249" s="63">
        <v>1.095</v>
      </c>
      <c r="P249" s="318">
        <v>1.0920000000000001</v>
      </c>
      <c r="Q249" s="326">
        <v>1.089</v>
      </c>
      <c r="R249" s="316">
        <v>1.0920000000000001</v>
      </c>
      <c r="S249" s="63">
        <v>1.093</v>
      </c>
      <c r="T249" s="63">
        <v>1.0920000000000001</v>
      </c>
      <c r="U249" s="63">
        <v>1.0880000000000001</v>
      </c>
      <c r="V249" s="63">
        <v>1.0880000000000001</v>
      </c>
    </row>
    <row r="250" spans="1:22" x14ac:dyDescent="0.25">
      <c r="A250" s="46">
        <v>50014</v>
      </c>
      <c r="B250" s="329" t="s">
        <v>387</v>
      </c>
      <c r="C250" s="316">
        <v>1.1040000000000001</v>
      </c>
      <c r="D250" s="316">
        <v>1.1040000000000001</v>
      </c>
      <c r="E250" s="316">
        <v>1.1040000000000001</v>
      </c>
      <c r="F250" s="316">
        <v>1.1040000000000001</v>
      </c>
      <c r="G250" s="316">
        <v>1.1040000000000001</v>
      </c>
      <c r="H250" s="316">
        <v>1.1040000000000001</v>
      </c>
      <c r="I250" s="316">
        <v>1.0920000000000001</v>
      </c>
      <c r="J250" s="316">
        <v>1.089</v>
      </c>
      <c r="K250" s="167">
        <v>1.091</v>
      </c>
      <c r="L250" s="167">
        <v>1.0920000000000001</v>
      </c>
      <c r="M250" s="63">
        <v>1.095</v>
      </c>
      <c r="N250" s="63">
        <v>1.0940000000000001</v>
      </c>
      <c r="O250" s="63">
        <v>1.095</v>
      </c>
      <c r="P250" s="318">
        <v>1.0920000000000001</v>
      </c>
      <c r="Q250" s="326">
        <v>1.089</v>
      </c>
      <c r="R250" s="316">
        <v>1.0920000000000001</v>
      </c>
      <c r="S250" s="63">
        <v>1.093</v>
      </c>
      <c r="T250" s="63">
        <v>1.0920000000000001</v>
      </c>
      <c r="U250" s="63">
        <v>1.0880000000000001</v>
      </c>
      <c r="V250" s="63">
        <v>1.0880000000000001</v>
      </c>
    </row>
    <row r="251" spans="1:22" x14ac:dyDescent="0.25">
      <c r="A251" s="46">
        <v>51150</v>
      </c>
      <c r="B251" s="329" t="s">
        <v>388</v>
      </c>
      <c r="C251" s="316">
        <v>1.0269999999999999</v>
      </c>
      <c r="D251" s="316">
        <v>1.0269999999999999</v>
      </c>
      <c r="E251" s="316">
        <v>1.0269999999999999</v>
      </c>
      <c r="F251" s="316">
        <v>1.0269999999999999</v>
      </c>
      <c r="G251" s="316">
        <v>1.0269999999999999</v>
      </c>
      <c r="H251" s="316">
        <v>1.0269999999999999</v>
      </c>
      <c r="I251" s="316">
        <v>1.0189999999999999</v>
      </c>
      <c r="J251" s="316">
        <v>1.0229999999999999</v>
      </c>
      <c r="K251" s="167">
        <v>1.024</v>
      </c>
      <c r="L251" s="167">
        <v>1.022</v>
      </c>
      <c r="M251" s="63">
        <v>1.0289999999999999</v>
      </c>
      <c r="N251" s="63">
        <v>1.0269999999999999</v>
      </c>
      <c r="O251" s="63">
        <v>1.022</v>
      </c>
      <c r="P251" s="318">
        <v>1.0229999999999999</v>
      </c>
      <c r="Q251" s="326">
        <v>1.02</v>
      </c>
      <c r="R251" s="316">
        <v>1.022</v>
      </c>
      <c r="S251" s="63">
        <v>1.02</v>
      </c>
      <c r="T251" s="63">
        <v>1.02</v>
      </c>
      <c r="U251" s="63">
        <v>1.0149999999999999</v>
      </c>
      <c r="V251" s="63">
        <v>1.014</v>
      </c>
    </row>
    <row r="252" spans="1:22" x14ac:dyDescent="0.25">
      <c r="A252" s="46">
        <v>51152</v>
      </c>
      <c r="B252" s="329" t="s">
        <v>389</v>
      </c>
      <c r="C252" s="316">
        <v>1.0269999999999999</v>
      </c>
      <c r="D252" s="316">
        <v>1.0269999999999999</v>
      </c>
      <c r="E252" s="316">
        <v>1.0269999999999999</v>
      </c>
      <c r="F252" s="316">
        <v>1.0269999999999999</v>
      </c>
      <c r="G252" s="316">
        <v>1.0269999999999999</v>
      </c>
      <c r="H252" s="316">
        <v>1.0269999999999999</v>
      </c>
      <c r="I252" s="316">
        <v>1.0189999999999999</v>
      </c>
      <c r="J252" s="316">
        <v>1.0229999999999999</v>
      </c>
      <c r="K252" s="167">
        <v>1.024</v>
      </c>
      <c r="L252" s="167">
        <v>1.022</v>
      </c>
      <c r="M252" s="63">
        <v>1.0289999999999999</v>
      </c>
      <c r="N252" s="63">
        <v>1.0269999999999999</v>
      </c>
      <c r="O252" s="63">
        <v>1.022</v>
      </c>
      <c r="P252" s="318">
        <v>1.0229999999999999</v>
      </c>
      <c r="Q252" s="326">
        <v>1.02</v>
      </c>
      <c r="R252" s="316">
        <v>1.022</v>
      </c>
      <c r="S252" s="63">
        <v>1.02</v>
      </c>
      <c r="T252" s="63">
        <v>1.02</v>
      </c>
      <c r="U252" s="63">
        <v>1.0149999999999999</v>
      </c>
      <c r="V252" s="63">
        <v>1.014</v>
      </c>
    </row>
    <row r="253" spans="1:22" x14ac:dyDescent="0.25">
      <c r="A253" s="46">
        <v>51153</v>
      </c>
      <c r="B253" s="329" t="s">
        <v>390</v>
      </c>
      <c r="C253" s="316">
        <v>1.0269999999999999</v>
      </c>
      <c r="D253" s="316">
        <v>1.0269999999999999</v>
      </c>
      <c r="E253" s="316">
        <v>1.0269999999999999</v>
      </c>
      <c r="F253" s="316">
        <v>1.0269999999999999</v>
      </c>
      <c r="G253" s="316">
        <v>1.0269999999999999</v>
      </c>
      <c r="H253" s="316">
        <v>1.0269999999999999</v>
      </c>
      <c r="I253" s="316">
        <v>1.0189999999999999</v>
      </c>
      <c r="J253" s="316">
        <v>1.0229999999999999</v>
      </c>
      <c r="K253" s="167">
        <v>1.024</v>
      </c>
      <c r="L253" s="167">
        <v>1.022</v>
      </c>
      <c r="M253" s="63">
        <v>1.0289999999999999</v>
      </c>
      <c r="N253" s="63">
        <v>1.0269999999999999</v>
      </c>
      <c r="O253" s="63">
        <v>1.022</v>
      </c>
      <c r="P253" s="318">
        <v>1.0229999999999999</v>
      </c>
      <c r="Q253" s="326">
        <v>1.02</v>
      </c>
      <c r="R253" s="316">
        <v>1.022</v>
      </c>
      <c r="S253" s="63">
        <v>1.02</v>
      </c>
      <c r="T253" s="63">
        <v>1.02</v>
      </c>
      <c r="U253" s="63">
        <v>1.0149999999999999</v>
      </c>
      <c r="V253" s="63">
        <v>1.014</v>
      </c>
    </row>
    <row r="254" spans="1:22" x14ac:dyDescent="0.25">
      <c r="A254" s="46">
        <v>51154</v>
      </c>
      <c r="B254" s="329" t="s">
        <v>391</v>
      </c>
      <c r="C254" s="316">
        <v>1.0269999999999999</v>
      </c>
      <c r="D254" s="316">
        <v>1.0269999999999999</v>
      </c>
      <c r="E254" s="316">
        <v>1.0269999999999999</v>
      </c>
      <c r="F254" s="316">
        <v>1.0269999999999999</v>
      </c>
      <c r="G254" s="316">
        <v>1.0269999999999999</v>
      </c>
      <c r="H254" s="316">
        <v>1.0269999999999999</v>
      </c>
      <c r="I254" s="316">
        <v>1.0189999999999999</v>
      </c>
      <c r="J254" s="316">
        <v>1.0229999999999999</v>
      </c>
      <c r="K254" s="167">
        <v>1.024</v>
      </c>
      <c r="L254" s="167">
        <v>1.022</v>
      </c>
      <c r="M254" s="63">
        <v>1.0289999999999999</v>
      </c>
      <c r="N254" s="63">
        <v>1.0269999999999999</v>
      </c>
      <c r="O254" s="63">
        <v>1.022</v>
      </c>
      <c r="P254" s="318">
        <v>1.0229999999999999</v>
      </c>
      <c r="Q254" s="326">
        <v>1.02</v>
      </c>
      <c r="R254" s="316">
        <v>1.022</v>
      </c>
      <c r="S254" s="63">
        <v>1.02</v>
      </c>
      <c r="T254" s="63">
        <v>1.02</v>
      </c>
      <c r="U254" s="63">
        <v>1.0149999999999999</v>
      </c>
      <c r="V254" s="63">
        <v>1.014</v>
      </c>
    </row>
    <row r="255" spans="1:22" x14ac:dyDescent="0.25">
      <c r="A255" s="46">
        <v>51155</v>
      </c>
      <c r="B255" s="329" t="s">
        <v>392</v>
      </c>
      <c r="C255" s="316">
        <v>1.0269999999999999</v>
      </c>
      <c r="D255" s="316">
        <v>1.0269999999999999</v>
      </c>
      <c r="E255" s="316">
        <v>1.0269999999999999</v>
      </c>
      <c r="F255" s="316">
        <v>1.0269999999999999</v>
      </c>
      <c r="G255" s="316">
        <v>1.0269999999999999</v>
      </c>
      <c r="H255" s="316">
        <v>1.0269999999999999</v>
      </c>
      <c r="I255" s="316">
        <v>1.0189999999999999</v>
      </c>
      <c r="J255" s="316">
        <v>1.0229999999999999</v>
      </c>
      <c r="K255" s="167">
        <v>1.024</v>
      </c>
      <c r="L255" s="167">
        <v>1.022</v>
      </c>
      <c r="M255" s="63">
        <v>1.0289999999999999</v>
      </c>
      <c r="N255" s="63">
        <v>1.0269999999999999</v>
      </c>
      <c r="O255" s="63">
        <v>1.022</v>
      </c>
      <c r="P255" s="318">
        <v>1.0229999999999999</v>
      </c>
      <c r="Q255" s="326">
        <v>1.02</v>
      </c>
      <c r="R255" s="316">
        <v>1.022</v>
      </c>
      <c r="S255" s="63">
        <v>1.02</v>
      </c>
      <c r="T255" s="63">
        <v>1.02</v>
      </c>
      <c r="U255" s="63">
        <v>1.0149999999999999</v>
      </c>
      <c r="V255" s="63">
        <v>1.014</v>
      </c>
    </row>
    <row r="256" spans="1:22" x14ac:dyDescent="0.25">
      <c r="A256" s="46">
        <v>51156</v>
      </c>
      <c r="B256" s="329" t="s">
        <v>393</v>
      </c>
      <c r="C256" s="316">
        <v>1.0269999999999999</v>
      </c>
      <c r="D256" s="316">
        <v>1.0269999999999999</v>
      </c>
      <c r="E256" s="316">
        <v>1.0269999999999999</v>
      </c>
      <c r="F256" s="316">
        <v>1.0269999999999999</v>
      </c>
      <c r="G256" s="316">
        <v>1.0269999999999999</v>
      </c>
      <c r="H256" s="316">
        <v>1.0269999999999999</v>
      </c>
      <c r="I256" s="316">
        <v>1.0189999999999999</v>
      </c>
      <c r="J256" s="316">
        <v>1.0229999999999999</v>
      </c>
      <c r="K256" s="167">
        <v>1.024</v>
      </c>
      <c r="L256" s="167">
        <v>1.022</v>
      </c>
      <c r="M256" s="63">
        <v>1.0289999999999999</v>
      </c>
      <c r="N256" s="63">
        <v>1.0269999999999999</v>
      </c>
      <c r="O256" s="63">
        <v>1.022</v>
      </c>
      <c r="P256" s="318">
        <v>1.0229999999999999</v>
      </c>
      <c r="Q256" s="326">
        <v>1.02</v>
      </c>
      <c r="R256" s="316">
        <v>1.022</v>
      </c>
      <c r="S256" s="63">
        <v>1.02</v>
      </c>
      <c r="T256" s="63">
        <v>1.02</v>
      </c>
      <c r="U256" s="63">
        <v>1.0149999999999999</v>
      </c>
      <c r="V256" s="63">
        <v>1.014</v>
      </c>
    </row>
    <row r="257" spans="1:22" x14ac:dyDescent="0.25">
      <c r="A257" s="46">
        <v>51159</v>
      </c>
      <c r="B257" s="329" t="s">
        <v>394</v>
      </c>
      <c r="C257" s="316">
        <v>1.0269999999999999</v>
      </c>
      <c r="D257" s="316">
        <v>1.0269999999999999</v>
      </c>
      <c r="E257" s="316">
        <v>1.0269999999999999</v>
      </c>
      <c r="F257" s="316">
        <v>1.0269999999999999</v>
      </c>
      <c r="G257" s="316">
        <v>1.0269999999999999</v>
      </c>
      <c r="H257" s="316">
        <v>1.0269999999999999</v>
      </c>
      <c r="I257" s="316">
        <v>1.0189999999999999</v>
      </c>
      <c r="J257" s="316">
        <v>1.0229999999999999</v>
      </c>
      <c r="K257" s="167">
        <v>1.024</v>
      </c>
      <c r="L257" s="167">
        <v>1.022</v>
      </c>
      <c r="M257" s="63">
        <v>1.0289999999999999</v>
      </c>
      <c r="N257" s="63">
        <v>1.0269999999999999</v>
      </c>
      <c r="O257" s="63">
        <v>1.022</v>
      </c>
      <c r="P257" s="318">
        <v>1.0229999999999999</v>
      </c>
      <c r="Q257" s="326">
        <v>1.02</v>
      </c>
      <c r="R257" s="316">
        <v>1.022</v>
      </c>
      <c r="S257" s="63">
        <v>1.02</v>
      </c>
      <c r="T257" s="63">
        <v>1.02</v>
      </c>
      <c r="U257" s="63">
        <v>1.0149999999999999</v>
      </c>
      <c r="V257" s="63">
        <v>1.014</v>
      </c>
    </row>
    <row r="258" spans="1:22" x14ac:dyDescent="0.25">
      <c r="A258" s="46">
        <v>51160</v>
      </c>
      <c r="B258" s="329" t="s">
        <v>395</v>
      </c>
      <c r="C258" s="316">
        <v>0</v>
      </c>
      <c r="D258" s="316">
        <v>0</v>
      </c>
      <c r="E258" s="316">
        <v>0</v>
      </c>
      <c r="F258" s="316">
        <v>0</v>
      </c>
      <c r="G258" s="316">
        <v>0</v>
      </c>
      <c r="H258" s="316">
        <v>0</v>
      </c>
      <c r="I258" s="316">
        <v>0</v>
      </c>
      <c r="J258" s="316">
        <v>0</v>
      </c>
      <c r="K258" s="167">
        <v>0</v>
      </c>
      <c r="L258" s="167">
        <v>0</v>
      </c>
      <c r="M258" s="63">
        <v>0</v>
      </c>
      <c r="N258" s="63">
        <v>0</v>
      </c>
      <c r="O258" s="63">
        <v>1.022</v>
      </c>
      <c r="P258" s="318">
        <v>1.0229999999999999</v>
      </c>
      <c r="Q258" s="326">
        <v>1.02</v>
      </c>
      <c r="R258" s="316">
        <v>1.022</v>
      </c>
      <c r="S258" s="63">
        <v>1.02</v>
      </c>
      <c r="T258" s="63">
        <v>1.02</v>
      </c>
      <c r="U258" s="63">
        <v>1.0149999999999999</v>
      </c>
      <c r="V258" s="63">
        <v>1.014</v>
      </c>
    </row>
    <row r="259" spans="1:22" x14ac:dyDescent="0.25">
      <c r="A259" s="46">
        <v>52096</v>
      </c>
      <c r="B259" s="329" t="s">
        <v>396</v>
      </c>
      <c r="C259" s="316">
        <v>1</v>
      </c>
      <c r="D259" s="316">
        <v>1</v>
      </c>
      <c r="E259" s="316">
        <v>1</v>
      </c>
      <c r="F259" s="316">
        <v>1</v>
      </c>
      <c r="G259" s="316">
        <v>1</v>
      </c>
      <c r="H259" s="316">
        <v>1</v>
      </c>
      <c r="I259" s="316">
        <v>1</v>
      </c>
      <c r="J259" s="316">
        <v>1</v>
      </c>
      <c r="K259" s="167">
        <v>1</v>
      </c>
      <c r="L259" s="167">
        <v>1</v>
      </c>
      <c r="M259" s="63">
        <v>1</v>
      </c>
      <c r="N259" s="63">
        <v>1</v>
      </c>
      <c r="O259" s="63">
        <v>1</v>
      </c>
      <c r="P259" s="318">
        <v>1</v>
      </c>
      <c r="Q259" s="326">
        <v>1</v>
      </c>
      <c r="R259" s="316">
        <v>1</v>
      </c>
      <c r="S259" s="63">
        <v>1</v>
      </c>
      <c r="T259" s="63">
        <v>1</v>
      </c>
      <c r="U259" s="63">
        <v>1</v>
      </c>
      <c r="V259" s="63">
        <v>1</v>
      </c>
    </row>
    <row r="260" spans="1:22" x14ac:dyDescent="0.25">
      <c r="A260" s="46">
        <v>53111</v>
      </c>
      <c r="B260" s="329" t="s">
        <v>397</v>
      </c>
      <c r="C260" s="316">
        <v>1.0069999999999999</v>
      </c>
      <c r="D260" s="316">
        <v>1.0069999999999999</v>
      </c>
      <c r="E260" s="316">
        <v>1.0069999999999999</v>
      </c>
      <c r="F260" s="316">
        <v>1.0069999999999999</v>
      </c>
      <c r="G260" s="316">
        <v>1.0069999999999999</v>
      </c>
      <c r="H260" s="316">
        <v>1.0069999999999999</v>
      </c>
      <c r="I260" s="316">
        <v>1</v>
      </c>
      <c r="J260" s="316">
        <v>1</v>
      </c>
      <c r="K260" s="167">
        <v>1.0009999999999999</v>
      </c>
      <c r="L260" s="167">
        <v>1</v>
      </c>
      <c r="M260" s="63">
        <v>1.0029999999999999</v>
      </c>
      <c r="N260" s="63">
        <v>1.002</v>
      </c>
      <c r="O260" s="63">
        <v>1.002</v>
      </c>
      <c r="P260" s="318">
        <v>1.0009999999999999</v>
      </c>
      <c r="Q260" s="326">
        <v>1.0029999999999999</v>
      </c>
      <c r="R260" s="316">
        <v>1.002</v>
      </c>
      <c r="S260" s="63">
        <v>1.0009999999999999</v>
      </c>
      <c r="T260" s="63">
        <v>1.002</v>
      </c>
      <c r="U260" s="63">
        <v>1.0049999999999999</v>
      </c>
      <c r="V260" s="63">
        <v>1.006</v>
      </c>
    </row>
    <row r="261" spans="1:22" x14ac:dyDescent="0.25">
      <c r="A261" s="46">
        <v>53112</v>
      </c>
      <c r="B261" s="329" t="s">
        <v>398</v>
      </c>
      <c r="C261" s="316">
        <v>1.0069999999999999</v>
      </c>
      <c r="D261" s="316">
        <v>1.0069999999999999</v>
      </c>
      <c r="E261" s="316">
        <v>1.0069999999999999</v>
      </c>
      <c r="F261" s="316">
        <v>1.0069999999999999</v>
      </c>
      <c r="G261" s="316">
        <v>1.0069999999999999</v>
      </c>
      <c r="H261" s="316">
        <v>1.0069999999999999</v>
      </c>
      <c r="I261" s="316">
        <v>1</v>
      </c>
      <c r="J261" s="316">
        <v>1</v>
      </c>
      <c r="K261" s="167">
        <v>1.0009999999999999</v>
      </c>
      <c r="L261" s="167">
        <v>1</v>
      </c>
      <c r="M261" s="63">
        <v>1.0029999999999999</v>
      </c>
      <c r="N261" s="63">
        <v>1.002</v>
      </c>
      <c r="O261" s="63">
        <v>1.002</v>
      </c>
      <c r="P261" s="318">
        <v>1.0009999999999999</v>
      </c>
      <c r="Q261" s="326">
        <v>1.0029999999999999</v>
      </c>
      <c r="R261" s="316">
        <v>1.002</v>
      </c>
      <c r="S261" s="63">
        <v>1.0009999999999999</v>
      </c>
      <c r="T261" s="63">
        <v>1.002</v>
      </c>
      <c r="U261" s="63">
        <v>1.0049999999999999</v>
      </c>
      <c r="V261" s="63">
        <v>1.006</v>
      </c>
    </row>
    <row r="262" spans="1:22" x14ac:dyDescent="0.25">
      <c r="A262" s="46">
        <v>53113</v>
      </c>
      <c r="B262" s="329" t="s">
        <v>399</v>
      </c>
      <c r="C262" s="316">
        <v>1.0069999999999999</v>
      </c>
      <c r="D262" s="316">
        <v>1.0069999999999999</v>
      </c>
      <c r="E262" s="316">
        <v>1.0069999999999999</v>
      </c>
      <c r="F262" s="316">
        <v>1.0069999999999999</v>
      </c>
      <c r="G262" s="316">
        <v>1.0069999999999999</v>
      </c>
      <c r="H262" s="316">
        <v>1.0069999999999999</v>
      </c>
      <c r="I262" s="316">
        <v>1</v>
      </c>
      <c r="J262" s="316">
        <v>1</v>
      </c>
      <c r="K262" s="167">
        <v>1.0009999999999999</v>
      </c>
      <c r="L262" s="167">
        <v>1</v>
      </c>
      <c r="M262" s="63">
        <v>1.0029999999999999</v>
      </c>
      <c r="N262" s="63">
        <v>1.002</v>
      </c>
      <c r="O262" s="63">
        <v>1.002</v>
      </c>
      <c r="P262" s="318">
        <v>1.0009999999999999</v>
      </c>
      <c r="Q262" s="326">
        <v>1.0029999999999999</v>
      </c>
      <c r="R262" s="316">
        <v>1.002</v>
      </c>
      <c r="S262" s="63">
        <v>1.0009999999999999</v>
      </c>
      <c r="T262" s="63">
        <v>1.002</v>
      </c>
      <c r="U262" s="63">
        <v>1.0049999999999999</v>
      </c>
      <c r="V262" s="63">
        <v>1.006</v>
      </c>
    </row>
    <row r="263" spans="1:22" x14ac:dyDescent="0.25">
      <c r="A263" s="46">
        <v>53114</v>
      </c>
      <c r="B263" s="329" t="s">
        <v>400</v>
      </c>
      <c r="C263" s="316">
        <v>1.0069999999999999</v>
      </c>
      <c r="D263" s="316">
        <v>1.0069999999999999</v>
      </c>
      <c r="E263" s="316">
        <v>1.0069999999999999</v>
      </c>
      <c r="F263" s="316">
        <v>1.0069999999999999</v>
      </c>
      <c r="G263" s="316">
        <v>1.0069999999999999</v>
      </c>
      <c r="H263" s="316">
        <v>1.0069999999999999</v>
      </c>
      <c r="I263" s="316">
        <v>1</v>
      </c>
      <c r="J263" s="316">
        <v>1</v>
      </c>
      <c r="K263" s="167">
        <v>1.0009999999999999</v>
      </c>
      <c r="L263" s="167">
        <v>1</v>
      </c>
      <c r="M263" s="63">
        <v>1.0029999999999999</v>
      </c>
      <c r="N263" s="63">
        <v>1.002</v>
      </c>
      <c r="O263" s="63">
        <v>1.002</v>
      </c>
      <c r="P263" s="318">
        <v>1.0009999999999999</v>
      </c>
      <c r="Q263" s="326">
        <v>1.0029999999999999</v>
      </c>
      <c r="R263" s="316">
        <v>1.002</v>
      </c>
      <c r="S263" s="63">
        <v>1.0009999999999999</v>
      </c>
      <c r="T263" s="63">
        <v>1.002</v>
      </c>
      <c r="U263" s="63">
        <v>1.0049999999999999</v>
      </c>
      <c r="V263" s="63">
        <v>1.006</v>
      </c>
    </row>
    <row r="264" spans="1:22" x14ac:dyDescent="0.25">
      <c r="A264" s="46">
        <v>54037</v>
      </c>
      <c r="B264" s="329" t="s">
        <v>401</v>
      </c>
      <c r="C264" s="316">
        <v>1.0900000000000001</v>
      </c>
      <c r="D264" s="316">
        <v>1.0900000000000001</v>
      </c>
      <c r="E264" s="316">
        <v>1.0900000000000001</v>
      </c>
      <c r="F264" s="316">
        <v>1.0900000000000001</v>
      </c>
      <c r="G264" s="316">
        <v>1.0900000000000001</v>
      </c>
      <c r="H264" s="316">
        <v>1.0900000000000001</v>
      </c>
      <c r="I264" s="316">
        <v>1.0820000000000001</v>
      </c>
      <c r="J264" s="316">
        <v>1.079</v>
      </c>
      <c r="K264" s="167">
        <v>1.079</v>
      </c>
      <c r="L264" s="167">
        <v>1.08</v>
      </c>
      <c r="M264" s="63">
        <v>1.0840000000000001</v>
      </c>
      <c r="N264" s="63">
        <v>1.081</v>
      </c>
      <c r="O264" s="63">
        <v>1.0840000000000001</v>
      </c>
      <c r="P264" s="318">
        <v>1.081</v>
      </c>
      <c r="Q264" s="326">
        <v>1.0780000000000001</v>
      </c>
      <c r="R264" s="316">
        <v>1.0780000000000001</v>
      </c>
      <c r="S264" s="63">
        <v>1.08</v>
      </c>
      <c r="T264" s="63">
        <v>1.0780000000000001</v>
      </c>
      <c r="U264" s="63">
        <v>1.0760000000000001</v>
      </c>
      <c r="V264" s="63">
        <v>1.075</v>
      </c>
    </row>
    <row r="265" spans="1:22" x14ac:dyDescent="0.25">
      <c r="A265" s="46">
        <v>54039</v>
      </c>
      <c r="B265" s="329" t="s">
        <v>402</v>
      </c>
      <c r="C265" s="316">
        <v>1.0900000000000001</v>
      </c>
      <c r="D265" s="316">
        <v>1.0900000000000001</v>
      </c>
      <c r="E265" s="316">
        <v>1.0900000000000001</v>
      </c>
      <c r="F265" s="316">
        <v>1.0900000000000001</v>
      </c>
      <c r="G265" s="316">
        <v>1.0900000000000001</v>
      </c>
      <c r="H265" s="316">
        <v>1.0900000000000001</v>
      </c>
      <c r="I265" s="316">
        <v>1.0820000000000001</v>
      </c>
      <c r="J265" s="316">
        <v>1.079</v>
      </c>
      <c r="K265" s="167">
        <v>1.079</v>
      </c>
      <c r="L265" s="167">
        <v>1.08</v>
      </c>
      <c r="M265" s="63">
        <v>1.0840000000000001</v>
      </c>
      <c r="N265" s="63">
        <v>1.081</v>
      </c>
      <c r="O265" s="63">
        <v>1.0840000000000001</v>
      </c>
      <c r="P265" s="318">
        <v>1.081</v>
      </c>
      <c r="Q265" s="326">
        <v>1.0780000000000001</v>
      </c>
      <c r="R265" s="316">
        <v>1.0780000000000001</v>
      </c>
      <c r="S265" s="63">
        <v>1.08</v>
      </c>
      <c r="T265" s="63">
        <v>1.0780000000000001</v>
      </c>
      <c r="U265" s="63">
        <v>1.0760000000000001</v>
      </c>
      <c r="V265" s="63">
        <v>1.075</v>
      </c>
    </row>
    <row r="266" spans="1:22" x14ac:dyDescent="0.25">
      <c r="A266" s="46">
        <v>54041</v>
      </c>
      <c r="B266" s="329" t="s">
        <v>403</v>
      </c>
      <c r="C266" s="316">
        <v>1.0900000000000001</v>
      </c>
      <c r="D266" s="316">
        <v>1.0900000000000001</v>
      </c>
      <c r="E266" s="316">
        <v>1.0900000000000001</v>
      </c>
      <c r="F266" s="316">
        <v>1.0900000000000001</v>
      </c>
      <c r="G266" s="316">
        <v>1.0900000000000001</v>
      </c>
      <c r="H266" s="316">
        <v>1.0900000000000001</v>
      </c>
      <c r="I266" s="316">
        <v>1.0820000000000001</v>
      </c>
      <c r="J266" s="316">
        <v>1.079</v>
      </c>
      <c r="K266" s="167">
        <v>1.079</v>
      </c>
      <c r="L266" s="167">
        <v>1.08</v>
      </c>
      <c r="M266" s="63">
        <v>1.0840000000000001</v>
      </c>
      <c r="N266" s="63">
        <v>1.081</v>
      </c>
      <c r="O266" s="63">
        <v>1.0840000000000001</v>
      </c>
      <c r="P266" s="318">
        <v>1.081</v>
      </c>
      <c r="Q266" s="326">
        <v>1.0780000000000001</v>
      </c>
      <c r="R266" s="316">
        <v>1.0780000000000001</v>
      </c>
      <c r="S266" s="63">
        <v>1.08</v>
      </c>
      <c r="T266" s="63">
        <v>1.0780000000000001</v>
      </c>
      <c r="U266" s="63">
        <v>1.0760000000000001</v>
      </c>
      <c r="V266" s="63">
        <v>1.075</v>
      </c>
    </row>
    <row r="267" spans="1:22" x14ac:dyDescent="0.25">
      <c r="A267" s="46">
        <v>54042</v>
      </c>
      <c r="B267" s="329" t="s">
        <v>404</v>
      </c>
      <c r="C267" s="316">
        <v>1.0900000000000001</v>
      </c>
      <c r="D267" s="316">
        <v>1.0900000000000001</v>
      </c>
      <c r="E267" s="316">
        <v>1.0900000000000001</v>
      </c>
      <c r="F267" s="316">
        <v>1.0900000000000001</v>
      </c>
      <c r="G267" s="316">
        <v>1.0900000000000001</v>
      </c>
      <c r="H267" s="316">
        <v>1.0900000000000001</v>
      </c>
      <c r="I267" s="316">
        <v>1.0820000000000001</v>
      </c>
      <c r="J267" s="316">
        <v>1.079</v>
      </c>
      <c r="K267" s="167">
        <v>1.079</v>
      </c>
      <c r="L267" s="167">
        <v>1.08</v>
      </c>
      <c r="M267" s="63">
        <v>1.0840000000000001</v>
      </c>
      <c r="N267" s="63">
        <v>1.081</v>
      </c>
      <c r="O267" s="63">
        <v>1.0840000000000001</v>
      </c>
      <c r="P267" s="318">
        <v>1.081</v>
      </c>
      <c r="Q267" s="326">
        <v>1.0780000000000001</v>
      </c>
      <c r="R267" s="316">
        <v>1.0780000000000001</v>
      </c>
      <c r="S267" s="63">
        <v>1.08</v>
      </c>
      <c r="T267" s="63">
        <v>1.0780000000000001</v>
      </c>
      <c r="U267" s="63">
        <v>1.0760000000000001</v>
      </c>
      <c r="V267" s="63">
        <v>1.075</v>
      </c>
    </row>
    <row r="268" spans="1:22" x14ac:dyDescent="0.25">
      <c r="A268" s="46">
        <v>54043</v>
      </c>
      <c r="B268" s="329" t="s">
        <v>405</v>
      </c>
      <c r="C268" s="316">
        <v>1.0900000000000001</v>
      </c>
      <c r="D268" s="316">
        <v>1.0900000000000001</v>
      </c>
      <c r="E268" s="316">
        <v>1.0900000000000001</v>
      </c>
      <c r="F268" s="316">
        <v>1.0900000000000001</v>
      </c>
      <c r="G268" s="316">
        <v>1.0900000000000001</v>
      </c>
      <c r="H268" s="316">
        <v>1.0900000000000001</v>
      </c>
      <c r="I268" s="316">
        <v>1.0820000000000001</v>
      </c>
      <c r="J268" s="316">
        <v>1.079</v>
      </c>
      <c r="K268" s="167">
        <v>1.079</v>
      </c>
      <c r="L268" s="167">
        <v>1.08</v>
      </c>
      <c r="M268" s="63">
        <v>1.0840000000000001</v>
      </c>
      <c r="N268" s="63">
        <v>1.081</v>
      </c>
      <c r="O268" s="63">
        <v>1.0840000000000001</v>
      </c>
      <c r="P268" s="318">
        <v>1.081</v>
      </c>
      <c r="Q268" s="326">
        <v>1.0780000000000001</v>
      </c>
      <c r="R268" s="316">
        <v>1.0780000000000001</v>
      </c>
      <c r="S268" s="63">
        <v>1.08</v>
      </c>
      <c r="T268" s="63">
        <v>1.0780000000000001</v>
      </c>
      <c r="U268" s="63">
        <v>1.0760000000000001</v>
      </c>
      <c r="V268" s="63">
        <v>1.075</v>
      </c>
    </row>
    <row r="269" spans="1:22" x14ac:dyDescent="0.25">
      <c r="A269" s="46">
        <v>54045</v>
      </c>
      <c r="B269" s="329" t="s">
        <v>406</v>
      </c>
      <c r="C269" s="316">
        <v>1.0900000000000001</v>
      </c>
      <c r="D269" s="316">
        <v>1.0900000000000001</v>
      </c>
      <c r="E269" s="316">
        <v>1.0900000000000001</v>
      </c>
      <c r="F269" s="316">
        <v>1.0900000000000001</v>
      </c>
      <c r="G269" s="316">
        <v>1.0900000000000001</v>
      </c>
      <c r="H269" s="316">
        <v>1.0900000000000001</v>
      </c>
      <c r="I269" s="316">
        <v>1.0820000000000001</v>
      </c>
      <c r="J269" s="316">
        <v>1.079</v>
      </c>
      <c r="K269" s="167">
        <v>1.079</v>
      </c>
      <c r="L269" s="167">
        <v>1.08</v>
      </c>
      <c r="M269" s="63">
        <v>1.0840000000000001</v>
      </c>
      <c r="N269" s="63">
        <v>1.081</v>
      </c>
      <c r="O269" s="63">
        <v>1.0840000000000001</v>
      </c>
      <c r="P269" s="318">
        <v>1.081</v>
      </c>
      <c r="Q269" s="326">
        <v>1.0780000000000001</v>
      </c>
      <c r="R269" s="316">
        <v>1.0780000000000001</v>
      </c>
      <c r="S269" s="63">
        <v>1.08</v>
      </c>
      <c r="T269" s="63">
        <v>1.0780000000000001</v>
      </c>
      <c r="U269" s="63">
        <v>1.0760000000000001</v>
      </c>
      <c r="V269" s="63">
        <v>1.075</v>
      </c>
    </row>
    <row r="270" spans="1:22" x14ac:dyDescent="0.25">
      <c r="A270" s="46">
        <v>55104</v>
      </c>
      <c r="B270" s="329" t="s">
        <v>407</v>
      </c>
      <c r="C270" s="316">
        <v>1</v>
      </c>
      <c r="D270" s="316">
        <v>1</v>
      </c>
      <c r="E270" s="316">
        <v>1</v>
      </c>
      <c r="F270" s="316">
        <v>1</v>
      </c>
      <c r="G270" s="316">
        <v>1</v>
      </c>
      <c r="H270" s="316">
        <v>1</v>
      </c>
      <c r="I270" s="316">
        <v>1.004</v>
      </c>
      <c r="J270" s="316">
        <v>1.0049999999999999</v>
      </c>
      <c r="K270" s="167">
        <v>1.004</v>
      </c>
      <c r="L270" s="167">
        <v>1.004</v>
      </c>
      <c r="M270" s="63">
        <v>1.0049999999999999</v>
      </c>
      <c r="N270" s="63">
        <v>1.006</v>
      </c>
      <c r="O270" s="63">
        <v>1.004</v>
      </c>
      <c r="P270" s="318">
        <v>1.006</v>
      </c>
      <c r="Q270" s="326">
        <v>1.012</v>
      </c>
      <c r="R270" s="316">
        <v>1.0109999999999999</v>
      </c>
      <c r="S270" s="63">
        <v>1.008</v>
      </c>
      <c r="T270" s="63">
        <v>1.0009999999999999</v>
      </c>
      <c r="U270" s="63">
        <v>1.002</v>
      </c>
      <c r="V270" s="63">
        <v>1.004</v>
      </c>
    </row>
    <row r="271" spans="1:22" x14ac:dyDescent="0.25">
      <c r="A271" s="46">
        <v>55105</v>
      </c>
      <c r="B271" s="329" t="s">
        <v>408</v>
      </c>
      <c r="C271" s="316">
        <v>1</v>
      </c>
      <c r="D271" s="316">
        <v>1</v>
      </c>
      <c r="E271" s="316">
        <v>1</v>
      </c>
      <c r="F271" s="316">
        <v>1</v>
      </c>
      <c r="G271" s="316">
        <v>1</v>
      </c>
      <c r="H271" s="316">
        <v>1</v>
      </c>
      <c r="I271" s="316">
        <v>1.004</v>
      </c>
      <c r="J271" s="316">
        <v>1.0049999999999999</v>
      </c>
      <c r="K271" s="167">
        <v>1.004</v>
      </c>
      <c r="L271" s="167">
        <v>1.004</v>
      </c>
      <c r="M271" s="63">
        <v>1.0049999999999999</v>
      </c>
      <c r="N271" s="63">
        <v>1.006</v>
      </c>
      <c r="O271" s="63">
        <v>1.004</v>
      </c>
      <c r="P271" s="318">
        <v>1.006</v>
      </c>
      <c r="Q271" s="326">
        <v>1.012</v>
      </c>
      <c r="R271" s="316">
        <v>1.0109999999999999</v>
      </c>
      <c r="S271" s="63">
        <v>1.008</v>
      </c>
      <c r="T271" s="63">
        <v>1.0009999999999999</v>
      </c>
      <c r="U271" s="63">
        <v>1.002</v>
      </c>
      <c r="V271" s="63">
        <v>1.004</v>
      </c>
    </row>
    <row r="272" spans="1:22" x14ac:dyDescent="0.25">
      <c r="A272" s="46">
        <v>55106</v>
      </c>
      <c r="B272" s="329" t="s">
        <v>409</v>
      </c>
      <c r="C272" s="316">
        <v>1</v>
      </c>
      <c r="D272" s="316">
        <v>1</v>
      </c>
      <c r="E272" s="316">
        <v>1</v>
      </c>
      <c r="F272" s="316">
        <v>1</v>
      </c>
      <c r="G272" s="316">
        <v>1</v>
      </c>
      <c r="H272" s="316">
        <v>1</v>
      </c>
      <c r="I272" s="316">
        <v>1.004</v>
      </c>
      <c r="J272" s="316">
        <v>1.0049999999999999</v>
      </c>
      <c r="K272" s="167">
        <v>1.004</v>
      </c>
      <c r="L272" s="167">
        <v>1.004</v>
      </c>
      <c r="M272" s="63">
        <v>1.0049999999999999</v>
      </c>
      <c r="N272" s="63">
        <v>1.006</v>
      </c>
      <c r="O272" s="63">
        <v>1.004</v>
      </c>
      <c r="P272" s="318">
        <v>1.006</v>
      </c>
      <c r="Q272" s="326">
        <v>1.012</v>
      </c>
      <c r="R272" s="316">
        <v>1.0109999999999999</v>
      </c>
      <c r="S272" s="63">
        <v>1.008</v>
      </c>
      <c r="T272" s="63">
        <v>1.0009999999999999</v>
      </c>
      <c r="U272" s="63">
        <v>1.002</v>
      </c>
      <c r="V272" s="63">
        <v>1.004</v>
      </c>
    </row>
    <row r="273" spans="1:22" x14ac:dyDescent="0.25">
      <c r="A273" s="46">
        <v>55108</v>
      </c>
      <c r="B273" s="329" t="s">
        <v>410</v>
      </c>
      <c r="C273" s="316">
        <v>1</v>
      </c>
      <c r="D273" s="316">
        <v>1</v>
      </c>
      <c r="E273" s="316">
        <v>1</v>
      </c>
      <c r="F273" s="316">
        <v>1</v>
      </c>
      <c r="G273" s="316">
        <v>1</v>
      </c>
      <c r="H273" s="316">
        <v>1</v>
      </c>
      <c r="I273" s="316">
        <v>1.004</v>
      </c>
      <c r="J273" s="316">
        <v>1.0049999999999999</v>
      </c>
      <c r="K273" s="167">
        <v>1.004</v>
      </c>
      <c r="L273" s="167">
        <v>1.004</v>
      </c>
      <c r="M273" s="63">
        <v>1.0049999999999999</v>
      </c>
      <c r="N273" s="63">
        <v>1.006</v>
      </c>
      <c r="O273" s="63">
        <v>1.004</v>
      </c>
      <c r="P273" s="318">
        <v>1.006</v>
      </c>
      <c r="Q273" s="326">
        <v>1.012</v>
      </c>
      <c r="R273" s="316">
        <v>1.0109999999999999</v>
      </c>
      <c r="S273" s="63">
        <v>1.008</v>
      </c>
      <c r="T273" s="63">
        <v>1.0009999999999999</v>
      </c>
      <c r="U273" s="63">
        <v>1.002</v>
      </c>
      <c r="V273" s="63">
        <v>1.004</v>
      </c>
    </row>
    <row r="274" spans="1:22" x14ac:dyDescent="0.25">
      <c r="A274" s="46">
        <v>55110</v>
      </c>
      <c r="B274" s="329" t="s">
        <v>411</v>
      </c>
      <c r="C274" s="316">
        <v>1</v>
      </c>
      <c r="D274" s="316">
        <v>1</v>
      </c>
      <c r="E274" s="316">
        <v>1</v>
      </c>
      <c r="F274" s="316">
        <v>1</v>
      </c>
      <c r="G274" s="316">
        <v>1</v>
      </c>
      <c r="H274" s="316">
        <v>1</v>
      </c>
      <c r="I274" s="316">
        <v>1.004</v>
      </c>
      <c r="J274" s="316">
        <v>1.0049999999999999</v>
      </c>
      <c r="K274" s="167">
        <v>1.004</v>
      </c>
      <c r="L274" s="167">
        <v>1.004</v>
      </c>
      <c r="M274" s="63">
        <v>1.0049999999999999</v>
      </c>
      <c r="N274" s="63">
        <v>1.006</v>
      </c>
      <c r="O274" s="63">
        <v>1.004</v>
      </c>
      <c r="P274" s="318">
        <v>1.006</v>
      </c>
      <c r="Q274" s="326">
        <v>1.012</v>
      </c>
      <c r="R274" s="316">
        <v>1.0109999999999999</v>
      </c>
      <c r="S274" s="63">
        <v>1.008</v>
      </c>
      <c r="T274" s="63">
        <v>1.0009999999999999</v>
      </c>
      <c r="U274" s="63">
        <v>1.002</v>
      </c>
      <c r="V274" s="63">
        <v>1.004</v>
      </c>
    </row>
    <row r="275" spans="1:22" x14ac:dyDescent="0.25">
      <c r="A275" s="46">
        <v>55111</v>
      </c>
      <c r="B275" s="329" t="s">
        <v>412</v>
      </c>
      <c r="C275" s="316">
        <v>1</v>
      </c>
      <c r="D275" s="316">
        <v>1</v>
      </c>
      <c r="E275" s="316">
        <v>1</v>
      </c>
      <c r="F275" s="316">
        <v>1</v>
      </c>
      <c r="G275" s="316">
        <v>1</v>
      </c>
      <c r="H275" s="316">
        <v>1</v>
      </c>
      <c r="I275" s="316">
        <v>1.004</v>
      </c>
      <c r="J275" s="316">
        <v>1.0049999999999999</v>
      </c>
      <c r="K275" s="167">
        <v>1.004</v>
      </c>
      <c r="L275" s="167">
        <v>1.004</v>
      </c>
      <c r="M275" s="63">
        <v>1.0049999999999999</v>
      </c>
      <c r="N275" s="63">
        <v>1.006</v>
      </c>
      <c r="O275" s="63">
        <v>1.004</v>
      </c>
      <c r="P275" s="318">
        <v>1.006</v>
      </c>
      <c r="Q275" s="326">
        <v>1.012</v>
      </c>
      <c r="R275" s="316">
        <v>1.0109999999999999</v>
      </c>
      <c r="S275" s="63">
        <v>1.008</v>
      </c>
      <c r="T275" s="63">
        <v>1.0009999999999999</v>
      </c>
      <c r="U275" s="63">
        <v>1.002</v>
      </c>
      <c r="V275" s="63">
        <v>1.004</v>
      </c>
    </row>
    <row r="276" spans="1:22" x14ac:dyDescent="0.25">
      <c r="A276" s="46">
        <v>56015</v>
      </c>
      <c r="B276" s="329" t="s">
        <v>413</v>
      </c>
      <c r="C276" s="316">
        <v>1</v>
      </c>
      <c r="D276" s="316">
        <v>1</v>
      </c>
      <c r="E276" s="316">
        <v>1</v>
      </c>
      <c r="F276" s="316">
        <v>1</v>
      </c>
      <c r="G276" s="316">
        <v>1</v>
      </c>
      <c r="H276" s="316">
        <v>1</v>
      </c>
      <c r="I276" s="316">
        <v>1</v>
      </c>
      <c r="J276" s="316">
        <v>1</v>
      </c>
      <c r="K276" s="167">
        <v>1</v>
      </c>
      <c r="L276" s="167">
        <v>1</v>
      </c>
      <c r="M276" s="63">
        <v>1</v>
      </c>
      <c r="N276" s="63">
        <v>1</v>
      </c>
      <c r="O276" s="63">
        <v>1</v>
      </c>
      <c r="P276" s="318">
        <v>1</v>
      </c>
      <c r="Q276" s="326">
        <v>1</v>
      </c>
      <c r="R276" s="316">
        <v>1</v>
      </c>
      <c r="S276" s="63">
        <v>1</v>
      </c>
      <c r="T276" s="63">
        <v>1</v>
      </c>
      <c r="U276" s="63">
        <v>1</v>
      </c>
      <c r="V276" s="63">
        <v>1</v>
      </c>
    </row>
    <row r="277" spans="1:22" x14ac:dyDescent="0.25">
      <c r="A277" s="46">
        <v>56017</v>
      </c>
      <c r="B277" s="329" t="s">
        <v>414</v>
      </c>
      <c r="C277" s="316">
        <v>1</v>
      </c>
      <c r="D277" s="316">
        <v>1</v>
      </c>
      <c r="E277" s="316">
        <v>1</v>
      </c>
      <c r="F277" s="316">
        <v>1</v>
      </c>
      <c r="G277" s="316">
        <v>1</v>
      </c>
      <c r="H277" s="316">
        <v>1</v>
      </c>
      <c r="I277" s="316">
        <v>1</v>
      </c>
      <c r="J277" s="316">
        <v>1</v>
      </c>
      <c r="K277" s="167">
        <v>1</v>
      </c>
      <c r="L277" s="167">
        <v>1</v>
      </c>
      <c r="M277" s="63">
        <v>1</v>
      </c>
      <c r="N277" s="63">
        <v>1</v>
      </c>
      <c r="O277" s="63">
        <v>1</v>
      </c>
      <c r="P277" s="318">
        <v>1</v>
      </c>
      <c r="Q277" s="326">
        <v>1</v>
      </c>
      <c r="R277" s="316">
        <v>1</v>
      </c>
      <c r="S277" s="63">
        <v>1</v>
      </c>
      <c r="T277" s="63">
        <v>1</v>
      </c>
      <c r="U277" s="63">
        <v>1</v>
      </c>
      <c r="V277" s="63">
        <v>1</v>
      </c>
    </row>
    <row r="278" spans="1:22" x14ac:dyDescent="0.25">
      <c r="A278" s="46">
        <v>57001</v>
      </c>
      <c r="B278" s="329" t="s">
        <v>415</v>
      </c>
      <c r="C278" s="316">
        <v>1.1040000000000001</v>
      </c>
      <c r="D278" s="316">
        <v>1.1040000000000001</v>
      </c>
      <c r="E278" s="316">
        <v>1.1040000000000001</v>
      </c>
      <c r="F278" s="316">
        <v>1.1040000000000001</v>
      </c>
      <c r="G278" s="316">
        <v>1.1040000000000001</v>
      </c>
      <c r="H278" s="316">
        <v>1.1040000000000001</v>
      </c>
      <c r="I278" s="316">
        <v>1.0920000000000001</v>
      </c>
      <c r="J278" s="316">
        <v>1.089</v>
      </c>
      <c r="K278" s="167">
        <v>1.091</v>
      </c>
      <c r="L278" s="167">
        <v>1.0920000000000001</v>
      </c>
      <c r="M278" s="63">
        <v>1.095</v>
      </c>
      <c r="N278" s="63">
        <v>1.0940000000000001</v>
      </c>
      <c r="O278" s="63">
        <v>1.095</v>
      </c>
      <c r="P278" s="318">
        <v>1.0920000000000001</v>
      </c>
      <c r="Q278" s="326">
        <v>1.089</v>
      </c>
      <c r="R278" s="316">
        <v>1.0920000000000001</v>
      </c>
      <c r="S278" s="63">
        <v>1.093</v>
      </c>
      <c r="T278" s="63">
        <v>1.0920000000000001</v>
      </c>
      <c r="U278" s="63">
        <v>1.0880000000000001</v>
      </c>
      <c r="V278" s="63">
        <v>1.0880000000000001</v>
      </c>
    </row>
    <row r="279" spans="1:22" x14ac:dyDescent="0.25">
      <c r="A279" s="46">
        <v>57002</v>
      </c>
      <c r="B279" s="329" t="s">
        <v>416</v>
      </c>
      <c r="C279" s="316">
        <v>1.1040000000000001</v>
      </c>
      <c r="D279" s="316">
        <v>1.1040000000000001</v>
      </c>
      <c r="E279" s="316">
        <v>1.1040000000000001</v>
      </c>
      <c r="F279" s="316">
        <v>1.1040000000000001</v>
      </c>
      <c r="G279" s="316">
        <v>1.1040000000000001</v>
      </c>
      <c r="H279" s="316">
        <v>1.1040000000000001</v>
      </c>
      <c r="I279" s="316">
        <v>1.0920000000000001</v>
      </c>
      <c r="J279" s="316">
        <v>1.089</v>
      </c>
      <c r="K279" s="167">
        <v>1.091</v>
      </c>
      <c r="L279" s="167">
        <v>1.0920000000000001</v>
      </c>
      <c r="M279" s="63">
        <v>1.095</v>
      </c>
      <c r="N279" s="63">
        <v>1.0940000000000001</v>
      </c>
      <c r="O279" s="63">
        <v>1.095</v>
      </c>
      <c r="P279" s="318">
        <v>1.0920000000000001</v>
      </c>
      <c r="Q279" s="326">
        <v>1.089</v>
      </c>
      <c r="R279" s="316">
        <v>1.0920000000000001</v>
      </c>
      <c r="S279" s="63">
        <v>1.093</v>
      </c>
      <c r="T279" s="63">
        <v>1.0920000000000001</v>
      </c>
      <c r="U279" s="63">
        <v>1.0880000000000001</v>
      </c>
      <c r="V279" s="63">
        <v>1.0880000000000001</v>
      </c>
    </row>
    <row r="280" spans="1:22" x14ac:dyDescent="0.25">
      <c r="A280" s="46">
        <v>57003</v>
      </c>
      <c r="B280" s="329" t="s">
        <v>417</v>
      </c>
      <c r="C280" s="316">
        <v>1.1040000000000001</v>
      </c>
      <c r="D280" s="316">
        <v>1.1040000000000001</v>
      </c>
      <c r="E280" s="316">
        <v>1.1040000000000001</v>
      </c>
      <c r="F280" s="316">
        <v>1.1040000000000001</v>
      </c>
      <c r="G280" s="316">
        <v>1.1040000000000001</v>
      </c>
      <c r="H280" s="316">
        <v>1.1040000000000001</v>
      </c>
      <c r="I280" s="316">
        <v>1.0920000000000001</v>
      </c>
      <c r="J280" s="316">
        <v>1.089</v>
      </c>
      <c r="K280" s="167">
        <v>1.091</v>
      </c>
      <c r="L280" s="167">
        <v>1.0920000000000001</v>
      </c>
      <c r="M280" s="63">
        <v>1.095</v>
      </c>
      <c r="N280" s="63">
        <v>1.0940000000000001</v>
      </c>
      <c r="O280" s="63">
        <v>1.095</v>
      </c>
      <c r="P280" s="318">
        <v>1.0920000000000001</v>
      </c>
      <c r="Q280" s="326">
        <v>1.089</v>
      </c>
      <c r="R280" s="316">
        <v>1.0920000000000001</v>
      </c>
      <c r="S280" s="63">
        <v>1.093</v>
      </c>
      <c r="T280" s="63">
        <v>1.0920000000000001</v>
      </c>
      <c r="U280" s="63">
        <v>1.0880000000000001</v>
      </c>
      <c r="V280" s="63">
        <v>1.0880000000000001</v>
      </c>
    </row>
    <row r="281" spans="1:22" x14ac:dyDescent="0.25">
      <c r="A281" s="46">
        <v>57004</v>
      </c>
      <c r="B281" s="329" t="s">
        <v>418</v>
      </c>
      <c r="C281" s="316">
        <v>1.1040000000000001</v>
      </c>
      <c r="D281" s="316">
        <v>1.1040000000000001</v>
      </c>
      <c r="E281" s="316">
        <v>1.1040000000000001</v>
      </c>
      <c r="F281" s="316">
        <v>1.1040000000000001</v>
      </c>
      <c r="G281" s="316">
        <v>1.1040000000000001</v>
      </c>
      <c r="H281" s="316">
        <v>1.1040000000000001</v>
      </c>
      <c r="I281" s="316">
        <v>1.0920000000000001</v>
      </c>
      <c r="J281" s="316">
        <v>1.089</v>
      </c>
      <c r="K281" s="167">
        <v>1.091</v>
      </c>
      <c r="L281" s="167">
        <v>1.0920000000000001</v>
      </c>
      <c r="M281" s="63">
        <v>1.095</v>
      </c>
      <c r="N281" s="63">
        <v>1.0940000000000001</v>
      </c>
      <c r="O281" s="63">
        <v>1.095</v>
      </c>
      <c r="P281" s="318">
        <v>1.0920000000000001</v>
      </c>
      <c r="Q281" s="326">
        <v>1.089</v>
      </c>
      <c r="R281" s="316">
        <v>1.0920000000000001</v>
      </c>
      <c r="S281" s="63">
        <v>1.093</v>
      </c>
      <c r="T281" s="63">
        <v>1.0920000000000001</v>
      </c>
      <c r="U281" s="63">
        <v>1.0880000000000001</v>
      </c>
      <c r="V281" s="63">
        <v>1.0880000000000001</v>
      </c>
    </row>
    <row r="282" spans="1:22" x14ac:dyDescent="0.25">
      <c r="A282" s="46">
        <v>58106</v>
      </c>
      <c r="B282" s="329" t="s">
        <v>419</v>
      </c>
      <c r="C282" s="316">
        <v>1.012</v>
      </c>
      <c r="D282" s="316">
        <v>1.012</v>
      </c>
      <c r="E282" s="316">
        <v>1.012</v>
      </c>
      <c r="F282" s="316">
        <v>1.012</v>
      </c>
      <c r="G282" s="316">
        <v>1.012</v>
      </c>
      <c r="H282" s="316">
        <v>1.012</v>
      </c>
      <c r="I282" s="316">
        <v>1.014</v>
      </c>
      <c r="J282" s="316">
        <v>1.018</v>
      </c>
      <c r="K282" s="167">
        <v>1.016</v>
      </c>
      <c r="L282" s="167">
        <v>1.0169999999999999</v>
      </c>
      <c r="M282" s="63">
        <v>1.018</v>
      </c>
      <c r="N282" s="63">
        <v>1.018</v>
      </c>
      <c r="O282" s="63">
        <v>1.016</v>
      </c>
      <c r="P282" s="318">
        <v>1.0149999999999999</v>
      </c>
      <c r="Q282" s="326">
        <v>1.0089999999999999</v>
      </c>
      <c r="R282" s="316">
        <v>1.006</v>
      </c>
      <c r="S282" s="63">
        <v>1.0049999999999999</v>
      </c>
      <c r="T282" s="63">
        <v>1.004</v>
      </c>
      <c r="U282" s="63">
        <v>1.0009999999999999</v>
      </c>
      <c r="V282" s="63">
        <v>1</v>
      </c>
    </row>
    <row r="283" spans="1:22" x14ac:dyDescent="0.25">
      <c r="A283" s="46">
        <v>58107</v>
      </c>
      <c r="B283" s="329" t="s">
        <v>420</v>
      </c>
      <c r="C283" s="316">
        <v>1.012</v>
      </c>
      <c r="D283" s="316">
        <v>1.012</v>
      </c>
      <c r="E283" s="316">
        <v>1.012</v>
      </c>
      <c r="F283" s="316">
        <v>1.012</v>
      </c>
      <c r="G283" s="316">
        <v>1.012</v>
      </c>
      <c r="H283" s="316">
        <v>1.012</v>
      </c>
      <c r="I283" s="316">
        <v>1.014</v>
      </c>
      <c r="J283" s="316">
        <v>1.018</v>
      </c>
      <c r="K283" s="167">
        <v>1.016</v>
      </c>
      <c r="L283" s="167">
        <v>1.0169999999999999</v>
      </c>
      <c r="M283" s="63">
        <v>1.018</v>
      </c>
      <c r="N283" s="63">
        <v>1.018</v>
      </c>
      <c r="O283" s="63">
        <v>1.016</v>
      </c>
      <c r="P283" s="318">
        <v>1.0149999999999999</v>
      </c>
      <c r="Q283" s="326">
        <v>1.0089999999999999</v>
      </c>
      <c r="R283" s="316">
        <v>1.006</v>
      </c>
      <c r="S283" s="63">
        <v>1.0049999999999999</v>
      </c>
      <c r="T283" s="63">
        <v>1.004</v>
      </c>
      <c r="U283" s="63">
        <v>1.0009999999999999</v>
      </c>
      <c r="V283" s="63">
        <v>1</v>
      </c>
    </row>
    <row r="284" spans="1:22" x14ac:dyDescent="0.25">
      <c r="A284" s="46">
        <v>58108</v>
      </c>
      <c r="B284" s="329" t="s">
        <v>421</v>
      </c>
      <c r="C284" s="316">
        <v>1.012</v>
      </c>
      <c r="D284" s="316">
        <v>1.012</v>
      </c>
      <c r="E284" s="316">
        <v>1.012</v>
      </c>
      <c r="F284" s="316">
        <v>1.012</v>
      </c>
      <c r="G284" s="316">
        <v>1.012</v>
      </c>
      <c r="H284" s="316">
        <v>1.012</v>
      </c>
      <c r="I284" s="316">
        <v>1.014</v>
      </c>
      <c r="J284" s="316">
        <v>1.018</v>
      </c>
      <c r="K284" s="167">
        <v>1.016</v>
      </c>
      <c r="L284" s="167">
        <v>1.0169999999999999</v>
      </c>
      <c r="M284" s="63">
        <v>1.018</v>
      </c>
      <c r="N284" s="63">
        <v>1.018</v>
      </c>
      <c r="O284" s="63">
        <v>1.016</v>
      </c>
      <c r="P284" s="318">
        <v>1.0149999999999999</v>
      </c>
      <c r="Q284" s="326">
        <v>1.0089999999999999</v>
      </c>
      <c r="R284" s="316">
        <v>1.006</v>
      </c>
      <c r="S284" s="63">
        <v>1.0049999999999999</v>
      </c>
      <c r="T284" s="63">
        <v>1.004</v>
      </c>
      <c r="U284" s="63">
        <v>1.0009999999999999</v>
      </c>
      <c r="V284" s="63">
        <v>1</v>
      </c>
    </row>
    <row r="285" spans="1:22" x14ac:dyDescent="0.25">
      <c r="A285" s="46">
        <v>58109</v>
      </c>
      <c r="B285" s="329" t="s">
        <v>422</v>
      </c>
      <c r="C285" s="316">
        <v>1.012</v>
      </c>
      <c r="D285" s="316">
        <v>1.012</v>
      </c>
      <c r="E285" s="316">
        <v>1.012</v>
      </c>
      <c r="F285" s="316">
        <v>1.012</v>
      </c>
      <c r="G285" s="316">
        <v>1.012</v>
      </c>
      <c r="H285" s="316">
        <v>1.012</v>
      </c>
      <c r="I285" s="316">
        <v>1.014</v>
      </c>
      <c r="J285" s="316">
        <v>1.018</v>
      </c>
      <c r="K285" s="167">
        <v>1.016</v>
      </c>
      <c r="L285" s="167">
        <v>1.0169999999999999</v>
      </c>
      <c r="M285" s="63">
        <v>1.018</v>
      </c>
      <c r="N285" s="63">
        <v>1.018</v>
      </c>
      <c r="O285" s="63">
        <v>1.016</v>
      </c>
      <c r="P285" s="318">
        <v>1.0149999999999999</v>
      </c>
      <c r="Q285" s="326">
        <v>1.0089999999999999</v>
      </c>
      <c r="R285" s="316">
        <v>1.006</v>
      </c>
      <c r="S285" s="63">
        <v>1.0049999999999999</v>
      </c>
      <c r="T285" s="63">
        <v>1.004</v>
      </c>
      <c r="U285" s="63">
        <v>1.0009999999999999</v>
      </c>
      <c r="V285" s="63">
        <v>1</v>
      </c>
    </row>
    <row r="286" spans="1:22" x14ac:dyDescent="0.25">
      <c r="A286" s="46">
        <v>58112</v>
      </c>
      <c r="B286" s="329" t="s">
        <v>423</v>
      </c>
      <c r="C286" s="316">
        <v>1.012</v>
      </c>
      <c r="D286" s="316">
        <v>1.012</v>
      </c>
      <c r="E286" s="316">
        <v>1.012</v>
      </c>
      <c r="F286" s="316">
        <v>1.012</v>
      </c>
      <c r="G286" s="316">
        <v>1.012</v>
      </c>
      <c r="H286" s="316">
        <v>1.012</v>
      </c>
      <c r="I286" s="316">
        <v>1.014</v>
      </c>
      <c r="J286" s="316">
        <v>1.018</v>
      </c>
      <c r="K286" s="167">
        <v>1.016</v>
      </c>
      <c r="L286" s="167">
        <v>1.0169999999999999</v>
      </c>
      <c r="M286" s="63">
        <v>1.018</v>
      </c>
      <c r="N286" s="63">
        <v>1.018</v>
      </c>
      <c r="O286" s="63">
        <v>1.016</v>
      </c>
      <c r="P286" s="318">
        <v>1.0149999999999999</v>
      </c>
      <c r="Q286" s="326">
        <v>1.0089999999999999</v>
      </c>
      <c r="R286" s="316">
        <v>1.006</v>
      </c>
      <c r="S286" s="63">
        <v>1.0049999999999999</v>
      </c>
      <c r="T286" s="63">
        <v>1.004</v>
      </c>
      <c r="U286" s="63">
        <v>1.0009999999999999</v>
      </c>
      <c r="V286" s="63">
        <v>1</v>
      </c>
    </row>
    <row r="287" spans="1:22" x14ac:dyDescent="0.25">
      <c r="A287" s="46">
        <v>59113</v>
      </c>
      <c r="B287" s="329" t="s">
        <v>424</v>
      </c>
      <c r="C287" s="316">
        <v>1.006</v>
      </c>
      <c r="D287" s="316">
        <v>1.006</v>
      </c>
      <c r="E287" s="316">
        <v>1.006</v>
      </c>
      <c r="F287" s="316">
        <v>1.006</v>
      </c>
      <c r="G287" s="316">
        <v>1.006</v>
      </c>
      <c r="H287" s="316">
        <v>1.006</v>
      </c>
      <c r="I287" s="316">
        <v>1.0049999999999999</v>
      </c>
      <c r="J287" s="316">
        <v>1.004</v>
      </c>
      <c r="K287" s="167">
        <v>1.004</v>
      </c>
      <c r="L287" s="167">
        <v>1.002</v>
      </c>
      <c r="M287" s="63">
        <v>1.006</v>
      </c>
      <c r="N287" s="63">
        <v>1.0089999999999999</v>
      </c>
      <c r="O287" s="63">
        <v>1.0049999999999999</v>
      </c>
      <c r="P287" s="318">
        <v>1.004</v>
      </c>
      <c r="Q287" s="326">
        <v>1.002</v>
      </c>
      <c r="R287" s="316">
        <v>1</v>
      </c>
      <c r="S287" s="63">
        <v>1</v>
      </c>
      <c r="T287" s="63">
        <v>1</v>
      </c>
      <c r="U287" s="63">
        <v>1</v>
      </c>
      <c r="V287" s="63">
        <v>1</v>
      </c>
    </row>
    <row r="288" spans="1:22" x14ac:dyDescent="0.25">
      <c r="A288" s="46">
        <v>59114</v>
      </c>
      <c r="B288" s="329" t="s">
        <v>425</v>
      </c>
      <c r="C288" s="316">
        <v>1.006</v>
      </c>
      <c r="D288" s="316">
        <v>1.006</v>
      </c>
      <c r="E288" s="316">
        <v>1.006</v>
      </c>
      <c r="F288" s="316">
        <v>1.006</v>
      </c>
      <c r="G288" s="316">
        <v>1.006</v>
      </c>
      <c r="H288" s="316">
        <v>1.006</v>
      </c>
      <c r="I288" s="316">
        <v>1.0049999999999999</v>
      </c>
      <c r="J288" s="316">
        <v>1.004</v>
      </c>
      <c r="K288" s="167">
        <v>1.004</v>
      </c>
      <c r="L288" s="167">
        <v>1.002</v>
      </c>
      <c r="M288" s="63">
        <v>1.006</v>
      </c>
      <c r="N288" s="63">
        <v>1.0089999999999999</v>
      </c>
      <c r="O288" s="63">
        <v>1.0049999999999999</v>
      </c>
      <c r="P288" s="318">
        <v>1.004</v>
      </c>
      <c r="Q288" s="326">
        <v>1.002</v>
      </c>
      <c r="R288" s="316">
        <v>1</v>
      </c>
      <c r="S288" s="63">
        <v>1</v>
      </c>
      <c r="T288" s="63">
        <v>1</v>
      </c>
      <c r="U288" s="63">
        <v>1</v>
      </c>
      <c r="V288" s="63">
        <v>1</v>
      </c>
    </row>
    <row r="289" spans="1:22" x14ac:dyDescent="0.25">
      <c r="A289" s="46">
        <v>59117</v>
      </c>
      <c r="B289" s="329" t="s">
        <v>426</v>
      </c>
      <c r="C289" s="316">
        <v>1.006</v>
      </c>
      <c r="D289" s="316">
        <v>1.006</v>
      </c>
      <c r="E289" s="316">
        <v>1.006</v>
      </c>
      <c r="F289" s="316">
        <v>1.006</v>
      </c>
      <c r="G289" s="316">
        <v>1.006</v>
      </c>
      <c r="H289" s="316">
        <v>1.006</v>
      </c>
      <c r="I289" s="316">
        <v>1.0049999999999999</v>
      </c>
      <c r="J289" s="316">
        <v>1.004</v>
      </c>
      <c r="K289" s="167">
        <v>1.004</v>
      </c>
      <c r="L289" s="167">
        <v>1.002</v>
      </c>
      <c r="M289" s="63">
        <v>1.006</v>
      </c>
      <c r="N289" s="63">
        <v>1.0089999999999999</v>
      </c>
      <c r="O289" s="63">
        <v>1.0049999999999999</v>
      </c>
      <c r="P289" s="318">
        <v>1.004</v>
      </c>
      <c r="Q289" s="326">
        <v>1.002</v>
      </c>
      <c r="R289" s="316">
        <v>1</v>
      </c>
      <c r="S289" s="63">
        <v>1</v>
      </c>
      <c r="T289" s="63">
        <v>1</v>
      </c>
      <c r="U289" s="63">
        <v>1</v>
      </c>
      <c r="V289" s="63">
        <v>1</v>
      </c>
    </row>
    <row r="290" spans="1:22" x14ac:dyDescent="0.25">
      <c r="A290" s="46">
        <v>60077</v>
      </c>
      <c r="B290" s="329" t="s">
        <v>427</v>
      </c>
      <c r="C290" s="316">
        <v>1.002</v>
      </c>
      <c r="D290" s="316">
        <v>1.002</v>
      </c>
      <c r="E290" s="316">
        <v>1.002</v>
      </c>
      <c r="F290" s="316">
        <v>1.002</v>
      </c>
      <c r="G290" s="316">
        <v>1.002</v>
      </c>
      <c r="H290" s="316">
        <v>1.002</v>
      </c>
      <c r="I290" s="316">
        <v>1</v>
      </c>
      <c r="J290" s="316">
        <v>1</v>
      </c>
      <c r="K290" s="167">
        <v>1</v>
      </c>
      <c r="L290" s="167">
        <v>1</v>
      </c>
      <c r="M290" s="63">
        <v>1</v>
      </c>
      <c r="N290" s="63">
        <v>1</v>
      </c>
      <c r="O290" s="63">
        <v>1</v>
      </c>
      <c r="P290" s="318">
        <v>1.0049999999999999</v>
      </c>
      <c r="Q290" s="326">
        <v>1.006</v>
      </c>
      <c r="R290" s="316">
        <v>1.006</v>
      </c>
      <c r="S290" s="63">
        <v>1.0069999999999999</v>
      </c>
      <c r="T290" s="63">
        <v>1.0009999999999999</v>
      </c>
      <c r="U290" s="63">
        <v>1.002</v>
      </c>
      <c r="V290" s="63">
        <v>1.0029999999999999</v>
      </c>
    </row>
    <row r="291" spans="1:22" x14ac:dyDescent="0.25">
      <c r="A291" s="46">
        <v>61150</v>
      </c>
      <c r="B291" s="329" t="s">
        <v>428</v>
      </c>
      <c r="C291" s="316">
        <v>1</v>
      </c>
      <c r="D291" s="316">
        <v>1</v>
      </c>
      <c r="E291" s="316">
        <v>1</v>
      </c>
      <c r="F291" s="316">
        <v>1</v>
      </c>
      <c r="G291" s="316">
        <v>1</v>
      </c>
      <c r="H291" s="316">
        <v>1</v>
      </c>
      <c r="I291" s="316">
        <v>1.0029999999999999</v>
      </c>
      <c r="J291" s="316">
        <v>1</v>
      </c>
      <c r="K291" s="167">
        <v>1</v>
      </c>
      <c r="L291" s="167">
        <v>1</v>
      </c>
      <c r="M291" s="63">
        <v>1</v>
      </c>
      <c r="N291" s="63">
        <v>1</v>
      </c>
      <c r="O291" s="63">
        <v>1</v>
      </c>
      <c r="P291" s="318">
        <v>1.002</v>
      </c>
      <c r="Q291" s="326">
        <v>1</v>
      </c>
      <c r="R291" s="316">
        <v>1</v>
      </c>
      <c r="S291" s="63">
        <v>1</v>
      </c>
      <c r="T291" s="63">
        <v>1</v>
      </c>
      <c r="U291" s="63">
        <v>1</v>
      </c>
      <c r="V291" s="63">
        <v>1</v>
      </c>
    </row>
    <row r="292" spans="1:22" x14ac:dyDescent="0.25">
      <c r="A292" s="46">
        <v>61151</v>
      </c>
      <c r="B292" s="329" t="s">
        <v>429</v>
      </c>
      <c r="C292" s="316">
        <v>1</v>
      </c>
      <c r="D292" s="316">
        <v>1</v>
      </c>
      <c r="E292" s="316">
        <v>1</v>
      </c>
      <c r="F292" s="316">
        <v>1</v>
      </c>
      <c r="G292" s="316">
        <v>1</v>
      </c>
      <c r="H292" s="316">
        <v>1</v>
      </c>
      <c r="I292" s="316">
        <v>1.0029999999999999</v>
      </c>
      <c r="J292" s="316">
        <v>1</v>
      </c>
      <c r="K292" s="167">
        <v>1</v>
      </c>
      <c r="L292" s="167">
        <v>1</v>
      </c>
      <c r="M292" s="63">
        <v>1</v>
      </c>
      <c r="N292" s="63">
        <v>1</v>
      </c>
      <c r="O292" s="63">
        <v>1</v>
      </c>
      <c r="P292" s="318">
        <v>1.002</v>
      </c>
      <c r="Q292" s="326">
        <v>1</v>
      </c>
      <c r="R292" s="316">
        <v>1</v>
      </c>
      <c r="S292" s="63">
        <v>1</v>
      </c>
      <c r="T292" s="63">
        <v>1</v>
      </c>
      <c r="U292" s="63">
        <v>1</v>
      </c>
      <c r="V292" s="63">
        <v>1</v>
      </c>
    </row>
    <row r="293" spans="1:22" x14ac:dyDescent="0.25">
      <c r="A293" s="46">
        <v>61154</v>
      </c>
      <c r="B293" s="329" t="s">
        <v>430</v>
      </c>
      <c r="C293" s="316">
        <v>1</v>
      </c>
      <c r="D293" s="316">
        <v>1</v>
      </c>
      <c r="E293" s="316">
        <v>1</v>
      </c>
      <c r="F293" s="316">
        <v>1</v>
      </c>
      <c r="G293" s="316">
        <v>1</v>
      </c>
      <c r="H293" s="316">
        <v>1</v>
      </c>
      <c r="I293" s="316">
        <v>1.0029999999999999</v>
      </c>
      <c r="J293" s="316">
        <v>1</v>
      </c>
      <c r="K293" s="167">
        <v>1</v>
      </c>
      <c r="L293" s="167">
        <v>1</v>
      </c>
      <c r="M293" s="63">
        <v>1</v>
      </c>
      <c r="N293" s="63">
        <v>1</v>
      </c>
      <c r="O293" s="63">
        <v>1</v>
      </c>
      <c r="P293" s="318">
        <v>1.002</v>
      </c>
      <c r="Q293" s="326">
        <v>1</v>
      </c>
      <c r="R293" s="316">
        <v>1</v>
      </c>
      <c r="S293" s="63">
        <v>1</v>
      </c>
      <c r="T293" s="63">
        <v>1</v>
      </c>
      <c r="U293" s="63">
        <v>1</v>
      </c>
      <c r="V293" s="63">
        <v>1</v>
      </c>
    </row>
    <row r="294" spans="1:22" x14ac:dyDescent="0.25">
      <c r="A294" s="46">
        <v>61156</v>
      </c>
      <c r="B294" s="329" t="s">
        <v>431</v>
      </c>
      <c r="C294" s="316">
        <v>1</v>
      </c>
      <c r="D294" s="316">
        <v>1</v>
      </c>
      <c r="E294" s="316">
        <v>1</v>
      </c>
      <c r="F294" s="316">
        <v>1</v>
      </c>
      <c r="G294" s="316">
        <v>1</v>
      </c>
      <c r="H294" s="316">
        <v>1</v>
      </c>
      <c r="I294" s="316">
        <v>1.0029999999999999</v>
      </c>
      <c r="J294" s="316">
        <v>1</v>
      </c>
      <c r="K294" s="167">
        <v>1</v>
      </c>
      <c r="L294" s="167">
        <v>1</v>
      </c>
      <c r="M294" s="63">
        <v>1</v>
      </c>
      <c r="N294" s="63">
        <v>1</v>
      </c>
      <c r="O294" s="63">
        <v>1</v>
      </c>
      <c r="P294" s="318">
        <v>1.002</v>
      </c>
      <c r="Q294" s="326">
        <v>1</v>
      </c>
      <c r="R294" s="316">
        <v>1</v>
      </c>
      <c r="S294" s="63">
        <v>1</v>
      </c>
      <c r="T294" s="63">
        <v>1</v>
      </c>
      <c r="U294" s="63">
        <v>1</v>
      </c>
      <c r="V294" s="63">
        <v>1</v>
      </c>
    </row>
    <row r="295" spans="1:22" x14ac:dyDescent="0.25">
      <c r="A295" s="46">
        <v>61157</v>
      </c>
      <c r="B295" s="329" t="s">
        <v>432</v>
      </c>
      <c r="C295" s="316">
        <v>1</v>
      </c>
      <c r="D295" s="316">
        <v>1</v>
      </c>
      <c r="E295" s="316">
        <v>1</v>
      </c>
      <c r="F295" s="316">
        <v>1</v>
      </c>
      <c r="G295" s="316">
        <v>1</v>
      </c>
      <c r="H295" s="316">
        <v>1</v>
      </c>
      <c r="I295" s="316">
        <v>1.0029999999999999</v>
      </c>
      <c r="J295" s="316">
        <v>1</v>
      </c>
      <c r="K295" s="167">
        <v>1</v>
      </c>
      <c r="L295" s="167">
        <v>1</v>
      </c>
      <c r="M295" s="63">
        <v>1</v>
      </c>
      <c r="N295" s="63">
        <v>1</v>
      </c>
      <c r="O295" s="63">
        <v>1</v>
      </c>
      <c r="P295" s="318">
        <v>1.002</v>
      </c>
      <c r="Q295" s="326">
        <v>1</v>
      </c>
      <c r="R295" s="316">
        <v>1</v>
      </c>
      <c r="S295" s="63">
        <v>1</v>
      </c>
      <c r="T295" s="63">
        <v>1</v>
      </c>
      <c r="U295" s="63">
        <v>1</v>
      </c>
      <c r="V295" s="63">
        <v>1</v>
      </c>
    </row>
    <row r="296" spans="1:22" x14ac:dyDescent="0.25">
      <c r="A296" s="46">
        <v>61158</v>
      </c>
      <c r="B296" s="329" t="s">
        <v>433</v>
      </c>
      <c r="C296" s="316">
        <v>1</v>
      </c>
      <c r="D296" s="316">
        <v>1</v>
      </c>
      <c r="E296" s="316">
        <v>1</v>
      </c>
      <c r="F296" s="316">
        <v>1</v>
      </c>
      <c r="G296" s="316">
        <v>1</v>
      </c>
      <c r="H296" s="316">
        <v>1</v>
      </c>
      <c r="I296" s="316">
        <v>1.0029999999999999</v>
      </c>
      <c r="J296" s="316">
        <v>1</v>
      </c>
      <c r="K296" s="167">
        <v>1</v>
      </c>
      <c r="L296" s="167">
        <v>1</v>
      </c>
      <c r="M296" s="63">
        <v>1</v>
      </c>
      <c r="N296" s="63">
        <v>1</v>
      </c>
      <c r="O296" s="63">
        <v>1</v>
      </c>
      <c r="P296" s="318">
        <v>1.002</v>
      </c>
      <c r="Q296" s="326">
        <v>1</v>
      </c>
      <c r="R296" s="316">
        <v>1</v>
      </c>
      <c r="S296" s="63">
        <v>1</v>
      </c>
      <c r="T296" s="63">
        <v>1</v>
      </c>
      <c r="U296" s="63">
        <v>1</v>
      </c>
      <c r="V296" s="63">
        <v>1</v>
      </c>
    </row>
    <row r="297" spans="1:22" x14ac:dyDescent="0.25">
      <c r="A297" s="46">
        <v>62070</v>
      </c>
      <c r="B297" s="329" t="s">
        <v>434</v>
      </c>
      <c r="C297" s="316">
        <v>1</v>
      </c>
      <c r="D297" s="316">
        <v>1</v>
      </c>
      <c r="E297" s="316">
        <v>1</v>
      </c>
      <c r="F297" s="316">
        <v>1</v>
      </c>
      <c r="G297" s="316">
        <v>1</v>
      </c>
      <c r="H297" s="316">
        <v>1</v>
      </c>
      <c r="I297" s="316">
        <v>1</v>
      </c>
      <c r="J297" s="316">
        <v>1</v>
      </c>
      <c r="K297" s="167">
        <v>1</v>
      </c>
      <c r="L297" s="167">
        <v>1</v>
      </c>
      <c r="M297" s="63">
        <v>1</v>
      </c>
      <c r="N297" s="63">
        <v>1</v>
      </c>
      <c r="O297" s="63">
        <v>1</v>
      </c>
      <c r="P297" s="318">
        <v>1</v>
      </c>
      <c r="Q297" s="326">
        <v>1</v>
      </c>
      <c r="R297" s="316">
        <v>1</v>
      </c>
      <c r="S297" s="63">
        <v>1</v>
      </c>
      <c r="T297" s="63">
        <v>1</v>
      </c>
      <c r="U297" s="63">
        <v>1</v>
      </c>
      <c r="V297" s="63">
        <v>1</v>
      </c>
    </row>
    <row r="298" spans="1:22" x14ac:dyDescent="0.25">
      <c r="A298" s="46">
        <v>62072</v>
      </c>
      <c r="B298" s="329" t="s">
        <v>435</v>
      </c>
      <c r="C298" s="316">
        <v>1</v>
      </c>
      <c r="D298" s="316">
        <v>1</v>
      </c>
      <c r="E298" s="316">
        <v>1</v>
      </c>
      <c r="F298" s="316">
        <v>1</v>
      </c>
      <c r="G298" s="316">
        <v>1</v>
      </c>
      <c r="H298" s="316">
        <v>1</v>
      </c>
      <c r="I298" s="316">
        <v>1</v>
      </c>
      <c r="J298" s="316">
        <v>1</v>
      </c>
      <c r="K298" s="167">
        <v>1</v>
      </c>
      <c r="L298" s="167">
        <v>1</v>
      </c>
      <c r="M298" s="63">
        <v>1</v>
      </c>
      <c r="N298" s="63">
        <v>1</v>
      </c>
      <c r="O298" s="63">
        <v>1</v>
      </c>
      <c r="P298" s="318">
        <v>1</v>
      </c>
      <c r="Q298" s="326">
        <v>1</v>
      </c>
      <c r="R298" s="316">
        <v>1</v>
      </c>
      <c r="S298" s="63">
        <v>1</v>
      </c>
      <c r="T298" s="63">
        <v>1</v>
      </c>
      <c r="U298" s="63">
        <v>1</v>
      </c>
      <c r="V298" s="63">
        <v>1</v>
      </c>
    </row>
    <row r="299" spans="1:22" x14ac:dyDescent="0.25">
      <c r="A299" s="46">
        <v>63066</v>
      </c>
      <c r="B299" s="329" t="s">
        <v>436</v>
      </c>
      <c r="C299" s="316">
        <v>1</v>
      </c>
      <c r="D299" s="316">
        <v>1</v>
      </c>
      <c r="E299" s="316">
        <v>1</v>
      </c>
      <c r="F299" s="316">
        <v>1</v>
      </c>
      <c r="G299" s="316">
        <v>1</v>
      </c>
      <c r="H299" s="316">
        <v>1</v>
      </c>
      <c r="I299" s="316">
        <v>1</v>
      </c>
      <c r="J299" s="316">
        <v>1</v>
      </c>
      <c r="K299" s="167">
        <v>1</v>
      </c>
      <c r="L299" s="167">
        <v>1</v>
      </c>
      <c r="M299" s="63">
        <v>1</v>
      </c>
      <c r="N299" s="63">
        <v>1</v>
      </c>
      <c r="O299" s="63">
        <v>1</v>
      </c>
      <c r="P299" s="318">
        <v>1</v>
      </c>
      <c r="Q299" s="326">
        <v>1</v>
      </c>
      <c r="R299" s="316">
        <v>1</v>
      </c>
      <c r="S299" s="63">
        <v>1</v>
      </c>
      <c r="T299" s="63">
        <v>1</v>
      </c>
      <c r="U299" s="63">
        <v>1</v>
      </c>
      <c r="V299" s="63">
        <v>1</v>
      </c>
    </row>
    <row r="300" spans="1:22" x14ac:dyDescent="0.25">
      <c r="A300" s="46">
        <v>63067</v>
      </c>
      <c r="B300" s="329" t="s">
        <v>437</v>
      </c>
      <c r="C300" s="316">
        <v>1</v>
      </c>
      <c r="D300" s="316">
        <v>1</v>
      </c>
      <c r="E300" s="316">
        <v>1</v>
      </c>
      <c r="F300" s="316">
        <v>1</v>
      </c>
      <c r="G300" s="316">
        <v>1</v>
      </c>
      <c r="H300" s="316">
        <v>1</v>
      </c>
      <c r="I300" s="316">
        <v>1</v>
      </c>
      <c r="J300" s="316">
        <v>1</v>
      </c>
      <c r="K300" s="167">
        <v>1</v>
      </c>
      <c r="L300" s="167">
        <v>1</v>
      </c>
      <c r="M300" s="63">
        <v>1</v>
      </c>
      <c r="N300" s="63">
        <v>1</v>
      </c>
      <c r="O300" s="63">
        <v>1</v>
      </c>
      <c r="P300" s="318">
        <v>1</v>
      </c>
      <c r="Q300" s="326">
        <v>1</v>
      </c>
      <c r="R300" s="316">
        <v>1</v>
      </c>
      <c r="S300" s="63">
        <v>1</v>
      </c>
      <c r="T300" s="63">
        <v>1.032</v>
      </c>
      <c r="U300" s="63">
        <v>1.0269999999999999</v>
      </c>
      <c r="V300" s="63">
        <v>1.0289999999999999</v>
      </c>
    </row>
    <row r="301" spans="1:22" x14ac:dyDescent="0.25">
      <c r="A301" s="46">
        <v>64072</v>
      </c>
      <c r="B301" s="329" t="s">
        <v>438</v>
      </c>
      <c r="C301" s="316">
        <v>1.0229999999999999</v>
      </c>
      <c r="D301" s="316">
        <v>1.0229999999999999</v>
      </c>
      <c r="E301" s="316">
        <v>1.0229999999999999</v>
      </c>
      <c r="F301" s="316">
        <v>1.0229999999999999</v>
      </c>
      <c r="G301" s="316">
        <v>1.0229999999999999</v>
      </c>
      <c r="H301" s="316">
        <v>1.0229999999999999</v>
      </c>
      <c r="I301" s="316">
        <v>1.0169999999999999</v>
      </c>
      <c r="J301" s="316">
        <v>1.0169999999999999</v>
      </c>
      <c r="K301" s="167">
        <v>1.0169999999999999</v>
      </c>
      <c r="L301" s="167">
        <v>1.0169999999999999</v>
      </c>
      <c r="M301" s="63">
        <v>1.02</v>
      </c>
      <c r="N301" s="63">
        <v>1.02</v>
      </c>
      <c r="O301" s="63">
        <v>1.018</v>
      </c>
      <c r="P301" s="318">
        <v>1.0209999999999999</v>
      </c>
      <c r="Q301" s="326">
        <v>1.022</v>
      </c>
      <c r="R301" s="316">
        <v>1.022</v>
      </c>
      <c r="S301" s="63">
        <v>1.0229999999999999</v>
      </c>
      <c r="T301" s="63">
        <v>1.0209999999999999</v>
      </c>
      <c r="U301" s="63">
        <v>1.018</v>
      </c>
      <c r="V301" s="63">
        <v>1.0169999999999999</v>
      </c>
    </row>
    <row r="302" spans="1:22" x14ac:dyDescent="0.25">
      <c r="A302" s="46">
        <v>64074</v>
      </c>
      <c r="B302" s="329" t="s">
        <v>439</v>
      </c>
      <c r="C302" s="316">
        <v>1.0229999999999999</v>
      </c>
      <c r="D302" s="316">
        <v>1.0229999999999999</v>
      </c>
      <c r="E302" s="316">
        <v>1.0229999999999999</v>
      </c>
      <c r="F302" s="316">
        <v>1.0229999999999999</v>
      </c>
      <c r="G302" s="316">
        <v>1.0229999999999999</v>
      </c>
      <c r="H302" s="316">
        <v>1.0229999999999999</v>
      </c>
      <c r="I302" s="316">
        <v>1.0169999999999999</v>
      </c>
      <c r="J302" s="316">
        <v>1.0169999999999999</v>
      </c>
      <c r="K302" s="167">
        <v>1.0169999999999999</v>
      </c>
      <c r="L302" s="167">
        <v>1.0169999999999999</v>
      </c>
      <c r="M302" s="63">
        <v>1.02</v>
      </c>
      <c r="N302" s="63">
        <v>1.02</v>
      </c>
      <c r="O302" s="63">
        <v>1.018</v>
      </c>
      <c r="P302" s="318">
        <v>1.0209999999999999</v>
      </c>
      <c r="Q302" s="326">
        <v>1.022</v>
      </c>
      <c r="R302" s="316">
        <v>1.022</v>
      </c>
      <c r="S302" s="63">
        <v>1.0229999999999999</v>
      </c>
      <c r="T302" s="63">
        <v>1.0209999999999999</v>
      </c>
      <c r="U302" s="63">
        <v>1.018</v>
      </c>
      <c r="V302" s="63">
        <v>1.0169999999999999</v>
      </c>
    </row>
    <row r="303" spans="1:22" x14ac:dyDescent="0.25">
      <c r="A303" s="46">
        <v>64075</v>
      </c>
      <c r="B303" s="329" t="s">
        <v>440</v>
      </c>
      <c r="C303" s="316">
        <v>1.0229999999999999</v>
      </c>
      <c r="D303" s="316">
        <v>1.0229999999999999</v>
      </c>
      <c r="E303" s="316">
        <v>1.0229999999999999</v>
      </c>
      <c r="F303" s="316">
        <v>1.0229999999999999</v>
      </c>
      <c r="G303" s="316">
        <v>1.0229999999999999</v>
      </c>
      <c r="H303" s="316">
        <v>1.0229999999999999</v>
      </c>
      <c r="I303" s="316">
        <v>1.0169999999999999</v>
      </c>
      <c r="J303" s="316">
        <v>1.0169999999999999</v>
      </c>
      <c r="K303" s="167">
        <v>1.0169999999999999</v>
      </c>
      <c r="L303" s="167">
        <v>1.0169999999999999</v>
      </c>
      <c r="M303" s="63">
        <v>1.02</v>
      </c>
      <c r="N303" s="63">
        <v>1.02</v>
      </c>
      <c r="O303" s="63">
        <v>1.018</v>
      </c>
      <c r="P303" s="318">
        <v>1.0209999999999999</v>
      </c>
      <c r="Q303" s="326">
        <v>1.022</v>
      </c>
      <c r="R303" s="316">
        <v>1.022</v>
      </c>
      <c r="S303" s="63">
        <v>1.0229999999999999</v>
      </c>
      <c r="T303" s="63">
        <v>1.0209999999999999</v>
      </c>
      <c r="U303" s="63">
        <v>1.018</v>
      </c>
      <c r="V303" s="63">
        <v>1.0169999999999999</v>
      </c>
    </row>
    <row r="304" spans="1:22" x14ac:dyDescent="0.25">
      <c r="A304" s="46">
        <v>65096</v>
      </c>
      <c r="B304" s="329" t="s">
        <v>441</v>
      </c>
      <c r="C304" s="316">
        <v>1.0369999999999999</v>
      </c>
      <c r="D304" s="316">
        <v>1.0369999999999999</v>
      </c>
      <c r="E304" s="316">
        <v>1.0369999999999999</v>
      </c>
      <c r="F304" s="316">
        <v>1.0369999999999999</v>
      </c>
      <c r="G304" s="316">
        <v>1.0369999999999999</v>
      </c>
      <c r="H304" s="316">
        <v>1.0369999999999999</v>
      </c>
      <c r="I304" s="316">
        <v>1.07</v>
      </c>
      <c r="J304" s="316">
        <v>1.056</v>
      </c>
      <c r="K304" s="167">
        <v>1.048</v>
      </c>
      <c r="L304" s="167">
        <v>1.0740000000000001</v>
      </c>
      <c r="M304" s="63">
        <v>1.026</v>
      </c>
      <c r="N304" s="63">
        <v>1.038</v>
      </c>
      <c r="O304" s="63">
        <v>1.0349999999999999</v>
      </c>
      <c r="P304" s="318">
        <v>1.0329999999999999</v>
      </c>
      <c r="Q304" s="326">
        <v>1.0289999999999999</v>
      </c>
      <c r="R304" s="316">
        <v>1.0269999999999999</v>
      </c>
      <c r="S304" s="63">
        <v>1.032</v>
      </c>
      <c r="T304" s="63">
        <v>1.026</v>
      </c>
      <c r="U304" s="63">
        <v>1.02</v>
      </c>
      <c r="V304" s="63">
        <v>1.008</v>
      </c>
    </row>
    <row r="305" spans="1:22" x14ac:dyDescent="0.25">
      <c r="A305" s="46">
        <v>65098</v>
      </c>
      <c r="B305" s="329" t="s">
        <v>442</v>
      </c>
      <c r="C305" s="316">
        <v>1.0369999999999999</v>
      </c>
      <c r="D305" s="316">
        <v>1.0369999999999999</v>
      </c>
      <c r="E305" s="316">
        <v>1.0369999999999999</v>
      </c>
      <c r="F305" s="316">
        <v>1.0369999999999999</v>
      </c>
      <c r="G305" s="316">
        <v>1.0369999999999999</v>
      </c>
      <c r="H305" s="316">
        <v>1.0369999999999999</v>
      </c>
      <c r="I305" s="316">
        <v>1.07</v>
      </c>
      <c r="J305" s="316">
        <v>1.056</v>
      </c>
      <c r="K305" s="167">
        <v>1.048</v>
      </c>
      <c r="L305" s="167">
        <v>1.0740000000000001</v>
      </c>
      <c r="M305" s="63">
        <v>1.026</v>
      </c>
      <c r="N305" s="63">
        <v>1.038</v>
      </c>
      <c r="O305" s="63">
        <v>1.0349999999999999</v>
      </c>
      <c r="P305" s="318">
        <v>1.0329999999999999</v>
      </c>
      <c r="Q305" s="326">
        <v>1.0289999999999999</v>
      </c>
      <c r="R305" s="316">
        <v>1.0269999999999999</v>
      </c>
      <c r="S305" s="63">
        <v>1.032</v>
      </c>
      <c r="T305" s="63">
        <v>1.026</v>
      </c>
      <c r="U305" s="63">
        <v>1.02</v>
      </c>
      <c r="V305" s="63">
        <v>1.008</v>
      </c>
    </row>
    <row r="306" spans="1:22" x14ac:dyDescent="0.25">
      <c r="A306" s="46">
        <v>66102</v>
      </c>
      <c r="B306" s="329" t="s">
        <v>443</v>
      </c>
      <c r="C306" s="316">
        <v>1.0049999999999999</v>
      </c>
      <c r="D306" s="316">
        <v>1.0049999999999999</v>
      </c>
      <c r="E306" s="316">
        <v>1.0049999999999999</v>
      </c>
      <c r="F306" s="316">
        <v>1.0049999999999999</v>
      </c>
      <c r="G306" s="316">
        <v>1.0049999999999999</v>
      </c>
      <c r="H306" s="316">
        <v>1.0049999999999999</v>
      </c>
      <c r="I306" s="316">
        <v>1</v>
      </c>
      <c r="J306" s="316">
        <v>1</v>
      </c>
      <c r="K306" s="167">
        <v>1</v>
      </c>
      <c r="L306" s="167">
        <v>1.004</v>
      </c>
      <c r="M306" s="63">
        <v>1.004</v>
      </c>
      <c r="N306" s="63">
        <v>1</v>
      </c>
      <c r="O306" s="63">
        <v>1</v>
      </c>
      <c r="P306" s="318">
        <v>1</v>
      </c>
      <c r="Q306" s="326">
        <v>1</v>
      </c>
      <c r="R306" s="316">
        <v>1</v>
      </c>
      <c r="S306" s="63">
        <v>1</v>
      </c>
      <c r="T306" s="63">
        <v>1</v>
      </c>
      <c r="U306" s="63">
        <v>1</v>
      </c>
      <c r="V306" s="63">
        <v>1</v>
      </c>
    </row>
    <row r="307" spans="1:22" x14ac:dyDescent="0.25">
      <c r="A307" s="46">
        <v>66103</v>
      </c>
      <c r="B307" s="329" t="s">
        <v>444</v>
      </c>
      <c r="C307" s="316">
        <v>1.0049999999999999</v>
      </c>
      <c r="D307" s="316">
        <v>1.0049999999999999</v>
      </c>
      <c r="E307" s="316">
        <v>1.0049999999999999</v>
      </c>
      <c r="F307" s="316">
        <v>1.0049999999999999</v>
      </c>
      <c r="G307" s="316">
        <v>1.0049999999999999</v>
      </c>
      <c r="H307" s="316">
        <v>1.0049999999999999</v>
      </c>
      <c r="I307" s="316">
        <v>1</v>
      </c>
      <c r="J307" s="316">
        <v>1</v>
      </c>
      <c r="K307" s="167">
        <v>1</v>
      </c>
      <c r="L307" s="167">
        <v>1.004</v>
      </c>
      <c r="M307" s="63">
        <v>1.004</v>
      </c>
      <c r="N307" s="63">
        <v>1</v>
      </c>
      <c r="O307" s="63">
        <v>1</v>
      </c>
      <c r="P307" s="318">
        <v>1</v>
      </c>
      <c r="Q307" s="326">
        <v>1</v>
      </c>
      <c r="R307" s="316">
        <v>1</v>
      </c>
      <c r="S307" s="63">
        <v>1</v>
      </c>
      <c r="T307" s="63">
        <v>1</v>
      </c>
      <c r="U307" s="63">
        <v>1</v>
      </c>
      <c r="V307" s="63">
        <v>1</v>
      </c>
    </row>
    <row r="308" spans="1:22" x14ac:dyDescent="0.25">
      <c r="A308" s="46">
        <v>66104</v>
      </c>
      <c r="B308" s="329" t="s">
        <v>445</v>
      </c>
      <c r="C308" s="316">
        <v>1.0049999999999999</v>
      </c>
      <c r="D308" s="316">
        <v>1.0049999999999999</v>
      </c>
      <c r="E308" s="316">
        <v>1.0049999999999999</v>
      </c>
      <c r="F308" s="316">
        <v>1.0049999999999999</v>
      </c>
      <c r="G308" s="316">
        <v>1.0049999999999999</v>
      </c>
      <c r="H308" s="316">
        <v>1.0049999999999999</v>
      </c>
      <c r="I308" s="316">
        <v>1</v>
      </c>
      <c r="J308" s="316">
        <v>1</v>
      </c>
      <c r="K308" s="167">
        <v>1</v>
      </c>
      <c r="L308" s="167">
        <v>1.004</v>
      </c>
      <c r="M308" s="63">
        <v>1.004</v>
      </c>
      <c r="N308" s="63">
        <v>1</v>
      </c>
      <c r="O308" s="63">
        <v>1</v>
      </c>
      <c r="P308" s="318">
        <v>1</v>
      </c>
      <c r="Q308" s="326">
        <v>1</v>
      </c>
      <c r="R308" s="316">
        <v>1</v>
      </c>
      <c r="S308" s="63">
        <v>1</v>
      </c>
      <c r="T308" s="63">
        <v>1</v>
      </c>
      <c r="U308" s="63">
        <v>1</v>
      </c>
      <c r="V308" s="63">
        <v>1</v>
      </c>
    </row>
    <row r="309" spans="1:22" x14ac:dyDescent="0.25">
      <c r="A309" s="46">
        <v>66105</v>
      </c>
      <c r="B309" s="329" t="s">
        <v>446</v>
      </c>
      <c r="C309" s="316">
        <v>1.0049999999999999</v>
      </c>
      <c r="D309" s="316">
        <v>1.0049999999999999</v>
      </c>
      <c r="E309" s="316">
        <v>1.0049999999999999</v>
      </c>
      <c r="F309" s="316">
        <v>1.0049999999999999</v>
      </c>
      <c r="G309" s="316">
        <v>1.0049999999999999</v>
      </c>
      <c r="H309" s="316">
        <v>1.0049999999999999</v>
      </c>
      <c r="I309" s="316">
        <v>1</v>
      </c>
      <c r="J309" s="316">
        <v>1</v>
      </c>
      <c r="K309" s="167">
        <v>1</v>
      </c>
      <c r="L309" s="167">
        <v>1.004</v>
      </c>
      <c r="M309" s="63">
        <v>1.004</v>
      </c>
      <c r="N309" s="63">
        <v>1</v>
      </c>
      <c r="O309" s="63">
        <v>1</v>
      </c>
      <c r="P309" s="318">
        <v>1</v>
      </c>
      <c r="Q309" s="326">
        <v>1</v>
      </c>
      <c r="R309" s="316">
        <v>1</v>
      </c>
      <c r="S309" s="63">
        <v>1</v>
      </c>
      <c r="T309" s="63">
        <v>1</v>
      </c>
      <c r="U309" s="63">
        <v>1</v>
      </c>
      <c r="V309" s="63">
        <v>1</v>
      </c>
    </row>
    <row r="310" spans="1:22" x14ac:dyDescent="0.25">
      <c r="A310" s="46">
        <v>66107</v>
      </c>
      <c r="B310" s="329" t="s">
        <v>447</v>
      </c>
      <c r="C310" s="316">
        <v>1.0049999999999999</v>
      </c>
      <c r="D310" s="316">
        <v>1.0049999999999999</v>
      </c>
      <c r="E310" s="316">
        <v>1.0049999999999999</v>
      </c>
      <c r="F310" s="316">
        <v>1.0049999999999999</v>
      </c>
      <c r="G310" s="316">
        <v>1.0049999999999999</v>
      </c>
      <c r="H310" s="316">
        <v>1.0049999999999999</v>
      </c>
      <c r="I310" s="316">
        <v>1</v>
      </c>
      <c r="J310" s="316">
        <v>1</v>
      </c>
      <c r="K310" s="167">
        <v>1</v>
      </c>
      <c r="L310" s="167">
        <v>1.004</v>
      </c>
      <c r="M310" s="63">
        <v>1.004</v>
      </c>
      <c r="N310" s="63">
        <v>1</v>
      </c>
      <c r="O310" s="63">
        <v>1</v>
      </c>
      <c r="P310" s="318">
        <v>1</v>
      </c>
      <c r="Q310" s="326">
        <v>1</v>
      </c>
      <c r="R310" s="316">
        <v>1</v>
      </c>
      <c r="S310" s="63">
        <v>1</v>
      </c>
      <c r="T310" s="63">
        <v>1</v>
      </c>
      <c r="U310" s="63">
        <v>1</v>
      </c>
      <c r="V310" s="63">
        <v>1</v>
      </c>
    </row>
    <row r="311" spans="1:22" x14ac:dyDescent="0.25">
      <c r="A311" s="46">
        <v>67055</v>
      </c>
      <c r="B311" s="329" t="s">
        <v>448</v>
      </c>
      <c r="C311" s="316">
        <v>1</v>
      </c>
      <c r="D311" s="316">
        <v>1</v>
      </c>
      <c r="E311" s="316">
        <v>1</v>
      </c>
      <c r="F311" s="316">
        <v>1</v>
      </c>
      <c r="G311" s="316">
        <v>1</v>
      </c>
      <c r="H311" s="316">
        <v>1</v>
      </c>
      <c r="I311" s="316">
        <v>1</v>
      </c>
      <c r="J311" s="316">
        <v>1</v>
      </c>
      <c r="K311" s="167">
        <v>1</v>
      </c>
      <c r="L311" s="167">
        <v>1</v>
      </c>
      <c r="M311" s="63">
        <v>1</v>
      </c>
      <c r="N311" s="63">
        <v>1</v>
      </c>
      <c r="O311" s="63">
        <v>1</v>
      </c>
      <c r="P311" s="318">
        <v>1</v>
      </c>
      <c r="Q311" s="326">
        <v>1</v>
      </c>
      <c r="R311" s="316">
        <v>1</v>
      </c>
      <c r="S311" s="63">
        <v>1</v>
      </c>
      <c r="T311" s="63">
        <v>1</v>
      </c>
      <c r="U311" s="63">
        <v>1</v>
      </c>
      <c r="V311" s="63">
        <v>1</v>
      </c>
    </row>
    <row r="312" spans="1:22" x14ac:dyDescent="0.25">
      <c r="A312" s="46">
        <v>67061</v>
      </c>
      <c r="B312" s="329" t="s">
        <v>449</v>
      </c>
      <c r="C312" s="316">
        <v>1</v>
      </c>
      <c r="D312" s="316">
        <v>1</v>
      </c>
      <c r="E312" s="316">
        <v>1</v>
      </c>
      <c r="F312" s="316">
        <v>1</v>
      </c>
      <c r="G312" s="316">
        <v>1</v>
      </c>
      <c r="H312" s="316">
        <v>1</v>
      </c>
      <c r="I312" s="316">
        <v>1</v>
      </c>
      <c r="J312" s="316">
        <v>1</v>
      </c>
      <c r="K312" s="167">
        <v>1</v>
      </c>
      <c r="L312" s="167">
        <v>1</v>
      </c>
      <c r="M312" s="63">
        <v>1</v>
      </c>
      <c r="N312" s="63">
        <v>1</v>
      </c>
      <c r="O312" s="63">
        <v>1</v>
      </c>
      <c r="P312" s="318">
        <v>1</v>
      </c>
      <c r="Q312" s="326">
        <v>1</v>
      </c>
      <c r="R312" s="316">
        <v>1</v>
      </c>
      <c r="S312" s="63">
        <v>1</v>
      </c>
      <c r="T312" s="63">
        <v>1</v>
      </c>
      <c r="U312" s="63">
        <v>1</v>
      </c>
      <c r="V312" s="63">
        <v>1</v>
      </c>
    </row>
    <row r="313" spans="1:22" x14ac:dyDescent="0.25">
      <c r="A313" s="46">
        <v>68070</v>
      </c>
      <c r="B313" s="329" t="s">
        <v>450</v>
      </c>
      <c r="C313" s="316">
        <v>1.038</v>
      </c>
      <c r="D313" s="316">
        <v>1.038</v>
      </c>
      <c r="E313" s="316">
        <v>1.038</v>
      </c>
      <c r="F313" s="316">
        <v>1.038</v>
      </c>
      <c r="G313" s="316">
        <v>1.038</v>
      </c>
      <c r="H313" s="316">
        <v>1.038</v>
      </c>
      <c r="I313" s="316">
        <v>1.034</v>
      </c>
      <c r="J313" s="316">
        <v>1.032</v>
      </c>
      <c r="K313" s="167">
        <v>1.0329999999999999</v>
      </c>
      <c r="L313" s="167">
        <v>1.03</v>
      </c>
      <c r="M313" s="63">
        <v>1.036</v>
      </c>
      <c r="N313" s="63">
        <v>1.0329999999999999</v>
      </c>
      <c r="O313" s="63">
        <v>1.0329999999999999</v>
      </c>
      <c r="P313" s="318">
        <v>1.0329999999999999</v>
      </c>
      <c r="Q313" s="326">
        <v>1.0309999999999999</v>
      </c>
      <c r="R313" s="316">
        <v>1.03</v>
      </c>
      <c r="S313" s="63">
        <v>1.0309999999999999</v>
      </c>
      <c r="T313" s="63">
        <v>1.032</v>
      </c>
      <c r="U313" s="63">
        <v>1.0269999999999999</v>
      </c>
      <c r="V313" s="63">
        <v>1.0289999999999999</v>
      </c>
    </row>
    <row r="314" spans="1:22" x14ac:dyDescent="0.25">
      <c r="A314" s="46">
        <v>68071</v>
      </c>
      <c r="B314" s="329" t="s">
        <v>451</v>
      </c>
      <c r="C314" s="316">
        <v>1.038</v>
      </c>
      <c r="D314" s="316">
        <v>1.038</v>
      </c>
      <c r="E314" s="316">
        <v>1.038</v>
      </c>
      <c r="F314" s="316">
        <v>1.038</v>
      </c>
      <c r="G314" s="316">
        <v>1.038</v>
      </c>
      <c r="H314" s="316">
        <v>1.038</v>
      </c>
      <c r="I314" s="316">
        <v>1.034</v>
      </c>
      <c r="J314" s="316">
        <v>1.032</v>
      </c>
      <c r="K314" s="167">
        <v>1.0329999999999999</v>
      </c>
      <c r="L314" s="167">
        <v>1.03</v>
      </c>
      <c r="M314" s="63">
        <v>1.036</v>
      </c>
      <c r="N314" s="63">
        <v>1.0329999999999999</v>
      </c>
      <c r="O314" s="63">
        <v>1.0329999999999999</v>
      </c>
      <c r="P314" s="318">
        <v>1.0329999999999999</v>
      </c>
      <c r="Q314" s="326">
        <v>1.0309999999999999</v>
      </c>
      <c r="R314" s="316">
        <v>1.03</v>
      </c>
      <c r="S314" s="63">
        <v>1.0309999999999999</v>
      </c>
      <c r="T314" s="63">
        <v>1.032</v>
      </c>
      <c r="U314" s="63">
        <v>1.0269999999999999</v>
      </c>
      <c r="V314" s="63">
        <v>1.0289999999999999</v>
      </c>
    </row>
    <row r="315" spans="1:22" x14ac:dyDescent="0.25">
      <c r="A315" s="46">
        <v>68072</v>
      </c>
      <c r="B315" s="329" t="s">
        <v>452</v>
      </c>
      <c r="C315" s="316">
        <v>1.038</v>
      </c>
      <c r="D315" s="316">
        <v>1.038</v>
      </c>
      <c r="E315" s="316">
        <v>1.038</v>
      </c>
      <c r="F315" s="316">
        <v>1.038</v>
      </c>
      <c r="G315" s="316">
        <v>1.038</v>
      </c>
      <c r="H315" s="316">
        <v>1.038</v>
      </c>
      <c r="I315" s="316">
        <v>1.034</v>
      </c>
      <c r="J315" s="316">
        <v>1.032</v>
      </c>
      <c r="K315" s="167">
        <v>1.0329999999999999</v>
      </c>
      <c r="L315" s="167">
        <v>1.03</v>
      </c>
      <c r="M315" s="63">
        <v>1.036</v>
      </c>
      <c r="N315" s="63">
        <v>1.0329999999999999</v>
      </c>
      <c r="O315" s="63">
        <v>1.0329999999999999</v>
      </c>
      <c r="P315" s="318">
        <v>1.0329999999999999</v>
      </c>
      <c r="Q315" s="326">
        <v>1.0309999999999999</v>
      </c>
      <c r="R315" s="316">
        <v>1.03</v>
      </c>
      <c r="S315" s="63">
        <v>1.0309999999999999</v>
      </c>
      <c r="T315" s="63">
        <v>1.032</v>
      </c>
      <c r="U315" s="63">
        <v>1.0269999999999999</v>
      </c>
      <c r="V315" s="63">
        <v>1.0289999999999999</v>
      </c>
    </row>
    <row r="316" spans="1:22" x14ac:dyDescent="0.25">
      <c r="A316" s="46">
        <v>68073</v>
      </c>
      <c r="B316" s="329" t="s">
        <v>453</v>
      </c>
      <c r="C316" s="316">
        <v>1.038</v>
      </c>
      <c r="D316" s="316">
        <v>1.038</v>
      </c>
      <c r="E316" s="316">
        <v>1.038</v>
      </c>
      <c r="F316" s="316">
        <v>1.038</v>
      </c>
      <c r="G316" s="316">
        <v>1.038</v>
      </c>
      <c r="H316" s="316">
        <v>1.038</v>
      </c>
      <c r="I316" s="316">
        <v>1.034</v>
      </c>
      <c r="J316" s="316">
        <v>1.032</v>
      </c>
      <c r="K316" s="167">
        <v>1.0329999999999999</v>
      </c>
      <c r="L316" s="167">
        <v>1.03</v>
      </c>
      <c r="M316" s="63">
        <v>1.036</v>
      </c>
      <c r="N316" s="63">
        <v>1.0329999999999999</v>
      </c>
      <c r="O316" s="63">
        <v>1.0329999999999999</v>
      </c>
      <c r="P316" s="318">
        <v>1.0329999999999999</v>
      </c>
      <c r="Q316" s="326">
        <v>1.0309999999999999</v>
      </c>
      <c r="R316" s="316">
        <v>1.03</v>
      </c>
      <c r="S316" s="63">
        <v>1.0309999999999999</v>
      </c>
      <c r="T316" s="63">
        <v>1.032</v>
      </c>
      <c r="U316" s="63">
        <v>1.0269999999999999</v>
      </c>
      <c r="V316" s="63">
        <v>1.0289999999999999</v>
      </c>
    </row>
    <row r="317" spans="1:22" x14ac:dyDescent="0.25">
      <c r="A317" s="46">
        <v>68074</v>
      </c>
      <c r="B317" s="329" t="s">
        <v>454</v>
      </c>
      <c r="C317" s="316">
        <v>1.038</v>
      </c>
      <c r="D317" s="316">
        <v>1.038</v>
      </c>
      <c r="E317" s="316">
        <v>1.038</v>
      </c>
      <c r="F317" s="316">
        <v>1.038</v>
      </c>
      <c r="G317" s="316">
        <v>1.038</v>
      </c>
      <c r="H317" s="316">
        <v>1.038</v>
      </c>
      <c r="I317" s="316">
        <v>1.034</v>
      </c>
      <c r="J317" s="316">
        <v>1.032</v>
      </c>
      <c r="K317" s="167">
        <v>1.0329999999999999</v>
      </c>
      <c r="L317" s="167">
        <v>1.03</v>
      </c>
      <c r="M317" s="63">
        <v>1.036</v>
      </c>
      <c r="N317" s="63">
        <v>1.0329999999999999</v>
      </c>
      <c r="O317" s="63">
        <v>1.0329999999999999</v>
      </c>
      <c r="P317" s="318">
        <v>1.0329999999999999</v>
      </c>
      <c r="Q317" s="326">
        <v>1.0309999999999999</v>
      </c>
      <c r="R317" s="316">
        <v>1.03</v>
      </c>
      <c r="S317" s="63">
        <v>1.0309999999999999</v>
      </c>
      <c r="T317" s="63">
        <v>1.032</v>
      </c>
      <c r="U317" s="63">
        <v>1.0269999999999999</v>
      </c>
      <c r="V317" s="63">
        <v>1.0289999999999999</v>
      </c>
    </row>
    <row r="318" spans="1:22" x14ac:dyDescent="0.25">
      <c r="A318" s="46">
        <v>68075</v>
      </c>
      <c r="B318" s="329" t="s">
        <v>455</v>
      </c>
      <c r="C318" s="316">
        <v>1.038</v>
      </c>
      <c r="D318" s="316">
        <v>1.038</v>
      </c>
      <c r="E318" s="316">
        <v>1.038</v>
      </c>
      <c r="F318" s="316">
        <v>1.038</v>
      </c>
      <c r="G318" s="316">
        <v>1.038</v>
      </c>
      <c r="H318" s="316">
        <v>1.038</v>
      </c>
      <c r="I318" s="316">
        <v>1.034</v>
      </c>
      <c r="J318" s="316">
        <v>1.032</v>
      </c>
      <c r="K318" s="167">
        <v>1.0329999999999999</v>
      </c>
      <c r="L318" s="167">
        <v>1.03</v>
      </c>
      <c r="M318" s="63">
        <v>1.036</v>
      </c>
      <c r="N318" s="63">
        <v>1.0329999999999999</v>
      </c>
      <c r="O318" s="63">
        <v>1.0329999999999999</v>
      </c>
      <c r="P318" s="318">
        <v>1.0329999999999999</v>
      </c>
      <c r="Q318" s="326">
        <v>1.0309999999999999</v>
      </c>
      <c r="R318" s="316">
        <v>1.03</v>
      </c>
      <c r="S318" s="63">
        <v>1.0309999999999999</v>
      </c>
      <c r="T318" s="63">
        <v>1.032</v>
      </c>
      <c r="U318" s="63">
        <v>1.0269999999999999</v>
      </c>
      <c r="V318" s="63">
        <v>1.0289999999999999</v>
      </c>
    </row>
    <row r="319" spans="1:22" x14ac:dyDescent="0.25">
      <c r="A319" s="46">
        <v>69104</v>
      </c>
      <c r="B319" s="329" t="s">
        <v>456</v>
      </c>
      <c r="C319" s="316">
        <v>1</v>
      </c>
      <c r="D319" s="316">
        <v>1</v>
      </c>
      <c r="E319" s="316">
        <v>1</v>
      </c>
      <c r="F319" s="316">
        <v>1</v>
      </c>
      <c r="G319" s="316">
        <v>1</v>
      </c>
      <c r="H319" s="316">
        <v>1</v>
      </c>
      <c r="I319" s="316">
        <v>1</v>
      </c>
      <c r="J319" s="316">
        <v>1</v>
      </c>
      <c r="K319" s="167">
        <v>1</v>
      </c>
      <c r="L319" s="167">
        <v>1</v>
      </c>
      <c r="M319" s="63">
        <v>1</v>
      </c>
      <c r="N319" s="63">
        <v>1</v>
      </c>
      <c r="O319" s="63">
        <v>1</v>
      </c>
      <c r="P319" s="318">
        <v>1</v>
      </c>
      <c r="Q319" s="326">
        <v>1</v>
      </c>
      <c r="R319" s="316">
        <v>1</v>
      </c>
      <c r="S319" s="63">
        <v>1</v>
      </c>
      <c r="T319" s="63">
        <v>1</v>
      </c>
      <c r="U319" s="63">
        <v>1</v>
      </c>
      <c r="V319" s="63">
        <v>1</v>
      </c>
    </row>
    <row r="320" spans="1:22" x14ac:dyDescent="0.25">
      <c r="A320" s="46">
        <v>69106</v>
      </c>
      <c r="B320" s="329" t="s">
        <v>457</v>
      </c>
      <c r="C320" s="316">
        <v>1</v>
      </c>
      <c r="D320" s="316">
        <v>1.0229999999999999</v>
      </c>
      <c r="E320" s="316">
        <v>1.0229999999999999</v>
      </c>
      <c r="F320" s="316">
        <v>1.0229999999999999</v>
      </c>
      <c r="G320" s="316">
        <v>1.0229999999999999</v>
      </c>
      <c r="H320" s="316">
        <v>1.0229999999999999</v>
      </c>
      <c r="I320" s="316">
        <v>1.0169999999999999</v>
      </c>
      <c r="J320" s="316">
        <v>1.0169999999999999</v>
      </c>
      <c r="K320" s="167">
        <v>1.0169999999999999</v>
      </c>
      <c r="L320" s="167">
        <v>1.0169999999999999</v>
      </c>
      <c r="M320" s="63">
        <v>1.02</v>
      </c>
      <c r="N320" s="63">
        <v>1.02</v>
      </c>
      <c r="O320" s="63">
        <v>1.018</v>
      </c>
      <c r="P320" s="318">
        <v>1.0209999999999999</v>
      </c>
      <c r="Q320" s="326">
        <v>1.022</v>
      </c>
      <c r="R320" s="316">
        <v>1.022</v>
      </c>
      <c r="S320" s="63">
        <v>1.0229999999999999</v>
      </c>
      <c r="T320" s="63">
        <v>1.0209999999999999</v>
      </c>
      <c r="U320" s="63">
        <v>1.018</v>
      </c>
      <c r="V320" s="63">
        <v>1.0169999999999999</v>
      </c>
    </row>
    <row r="321" spans="1:22" x14ac:dyDescent="0.25">
      <c r="A321" s="46">
        <v>69107</v>
      </c>
      <c r="B321" s="329" t="s">
        <v>458</v>
      </c>
      <c r="C321" s="316">
        <v>1</v>
      </c>
      <c r="D321" s="316">
        <v>1</v>
      </c>
      <c r="E321" s="316">
        <v>1</v>
      </c>
      <c r="F321" s="316">
        <v>1</v>
      </c>
      <c r="G321" s="316">
        <v>1</v>
      </c>
      <c r="H321" s="316">
        <v>1</v>
      </c>
      <c r="I321" s="316">
        <v>1</v>
      </c>
      <c r="J321" s="316">
        <v>1</v>
      </c>
      <c r="K321" s="167">
        <v>1</v>
      </c>
      <c r="L321" s="167">
        <v>1</v>
      </c>
      <c r="M321" s="63">
        <v>1</v>
      </c>
      <c r="N321" s="63">
        <v>1</v>
      </c>
      <c r="O321" s="63">
        <v>1</v>
      </c>
      <c r="P321" s="318">
        <v>1</v>
      </c>
      <c r="Q321" s="326">
        <v>1</v>
      </c>
      <c r="R321" s="316">
        <v>1</v>
      </c>
      <c r="S321" s="63">
        <v>1</v>
      </c>
      <c r="T321" s="63">
        <v>1</v>
      </c>
      <c r="U321" s="63">
        <v>1</v>
      </c>
      <c r="V321" s="63">
        <v>1</v>
      </c>
    </row>
    <row r="322" spans="1:22" x14ac:dyDescent="0.25">
      <c r="A322" s="46">
        <v>69108</v>
      </c>
      <c r="B322" s="329" t="s">
        <v>459</v>
      </c>
      <c r="C322" s="316">
        <v>1</v>
      </c>
      <c r="D322" s="316">
        <v>1</v>
      </c>
      <c r="E322" s="316">
        <v>1</v>
      </c>
      <c r="F322" s="316">
        <v>1</v>
      </c>
      <c r="G322" s="316">
        <v>1</v>
      </c>
      <c r="H322" s="316">
        <v>1</v>
      </c>
      <c r="I322" s="316">
        <v>1</v>
      </c>
      <c r="J322" s="316">
        <v>1</v>
      </c>
      <c r="K322" s="167">
        <v>1</v>
      </c>
      <c r="L322" s="167">
        <v>1</v>
      </c>
      <c r="M322" s="63">
        <v>1</v>
      </c>
      <c r="N322" s="63">
        <v>1</v>
      </c>
      <c r="O322" s="63">
        <v>1</v>
      </c>
      <c r="P322" s="318">
        <v>1</v>
      </c>
      <c r="Q322" s="326">
        <v>1</v>
      </c>
      <c r="R322" s="316">
        <v>1</v>
      </c>
      <c r="S322" s="63">
        <v>1</v>
      </c>
      <c r="T322" s="63">
        <v>1</v>
      </c>
      <c r="U322" s="63">
        <v>1</v>
      </c>
      <c r="V322" s="63">
        <v>1</v>
      </c>
    </row>
    <row r="323" spans="1:22" x14ac:dyDescent="0.25">
      <c r="A323" s="46">
        <v>69109</v>
      </c>
      <c r="B323" s="329" t="s">
        <v>460</v>
      </c>
      <c r="C323" s="316">
        <v>1</v>
      </c>
      <c r="D323" s="316">
        <v>1</v>
      </c>
      <c r="E323" s="316">
        <v>1</v>
      </c>
      <c r="F323" s="316">
        <v>1</v>
      </c>
      <c r="G323" s="316">
        <v>1</v>
      </c>
      <c r="H323" s="316">
        <v>1</v>
      </c>
      <c r="I323" s="316">
        <v>1</v>
      </c>
      <c r="J323" s="316">
        <v>1</v>
      </c>
      <c r="K323" s="167">
        <v>1</v>
      </c>
      <c r="L323" s="167">
        <v>1</v>
      </c>
      <c r="M323" s="63">
        <v>1</v>
      </c>
      <c r="N323" s="63">
        <v>1</v>
      </c>
      <c r="O323" s="63">
        <v>1</v>
      </c>
      <c r="P323" s="318">
        <v>1</v>
      </c>
      <c r="Q323" s="326">
        <v>1</v>
      </c>
      <c r="R323" s="316">
        <v>1</v>
      </c>
      <c r="S323" s="63">
        <v>1</v>
      </c>
      <c r="T323" s="63">
        <v>1</v>
      </c>
      <c r="U323" s="63">
        <v>1</v>
      </c>
      <c r="V323" s="63">
        <v>1</v>
      </c>
    </row>
    <row r="324" spans="1:22" x14ac:dyDescent="0.25">
      <c r="A324" s="46">
        <v>70092</v>
      </c>
      <c r="B324" s="329" t="s">
        <v>461</v>
      </c>
      <c r="C324" s="316">
        <v>1</v>
      </c>
      <c r="D324" s="316">
        <v>1</v>
      </c>
      <c r="E324" s="316">
        <v>1</v>
      </c>
      <c r="F324" s="316">
        <v>1</v>
      </c>
      <c r="G324" s="316">
        <v>1</v>
      </c>
      <c r="H324" s="316">
        <v>1</v>
      </c>
      <c r="I324" s="316">
        <v>1</v>
      </c>
      <c r="J324" s="316">
        <v>1</v>
      </c>
      <c r="K324" s="167">
        <v>1</v>
      </c>
      <c r="L324" s="167">
        <v>1</v>
      </c>
      <c r="M324" s="63">
        <v>1</v>
      </c>
      <c r="N324" s="63">
        <v>1</v>
      </c>
      <c r="O324" s="63">
        <v>1</v>
      </c>
      <c r="P324" s="318">
        <v>1</v>
      </c>
      <c r="Q324" s="326">
        <v>1.0009999999999999</v>
      </c>
      <c r="R324" s="316">
        <v>1.0029999999999999</v>
      </c>
      <c r="S324" s="63">
        <v>1.0029999999999999</v>
      </c>
      <c r="T324" s="63">
        <v>1.006</v>
      </c>
      <c r="U324" s="63">
        <v>1.0069999999999999</v>
      </c>
      <c r="V324" s="63">
        <v>1.0089999999999999</v>
      </c>
    </row>
    <row r="325" spans="1:22" x14ac:dyDescent="0.25">
      <c r="A325" s="46">
        <v>70093</v>
      </c>
      <c r="B325" s="329" t="s">
        <v>462</v>
      </c>
      <c r="C325" s="316">
        <v>1</v>
      </c>
      <c r="D325" s="316">
        <v>1</v>
      </c>
      <c r="E325" s="316">
        <v>1</v>
      </c>
      <c r="F325" s="316">
        <v>1</v>
      </c>
      <c r="G325" s="316">
        <v>1</v>
      </c>
      <c r="H325" s="316">
        <v>1</v>
      </c>
      <c r="I325" s="316">
        <v>1</v>
      </c>
      <c r="J325" s="316">
        <v>1</v>
      </c>
      <c r="K325" s="167">
        <v>1</v>
      </c>
      <c r="L325" s="167">
        <v>1</v>
      </c>
      <c r="M325" s="63">
        <v>1</v>
      </c>
      <c r="N325" s="63">
        <v>1</v>
      </c>
      <c r="O325" s="63">
        <v>1</v>
      </c>
      <c r="P325" s="318">
        <v>1</v>
      </c>
      <c r="Q325" s="326">
        <v>1.0009999999999999</v>
      </c>
      <c r="R325" s="316">
        <v>1.0029999999999999</v>
      </c>
      <c r="S325" s="63">
        <v>1.0029999999999999</v>
      </c>
      <c r="T325" s="63">
        <v>1.006</v>
      </c>
      <c r="U325" s="63">
        <v>1.0069999999999999</v>
      </c>
      <c r="V325" s="63">
        <v>1.0089999999999999</v>
      </c>
    </row>
    <row r="326" spans="1:22" x14ac:dyDescent="0.25">
      <c r="A326" s="46">
        <v>71091</v>
      </c>
      <c r="B326" s="329" t="s">
        <v>463</v>
      </c>
      <c r="C326" s="316">
        <v>1</v>
      </c>
      <c r="D326" s="316">
        <v>1</v>
      </c>
      <c r="E326" s="316">
        <v>1</v>
      </c>
      <c r="F326" s="316">
        <v>1</v>
      </c>
      <c r="G326" s="316">
        <v>1</v>
      </c>
      <c r="H326" s="316">
        <v>1</v>
      </c>
      <c r="I326" s="316">
        <v>1</v>
      </c>
      <c r="J326" s="316">
        <v>1</v>
      </c>
      <c r="K326" s="167">
        <v>1</v>
      </c>
      <c r="L326" s="167">
        <v>1</v>
      </c>
      <c r="M326" s="63">
        <v>1</v>
      </c>
      <c r="N326" s="63">
        <v>1</v>
      </c>
      <c r="O326" s="63">
        <v>1</v>
      </c>
      <c r="P326" s="318">
        <v>1</v>
      </c>
      <c r="Q326" s="326">
        <v>1</v>
      </c>
      <c r="R326" s="316">
        <v>1</v>
      </c>
      <c r="S326" s="63">
        <v>1</v>
      </c>
      <c r="T326" s="63">
        <v>1</v>
      </c>
      <c r="U326" s="63">
        <v>1</v>
      </c>
      <c r="V326" s="63">
        <v>1</v>
      </c>
    </row>
    <row r="327" spans="1:22" x14ac:dyDescent="0.25">
      <c r="A327" s="46">
        <v>71092</v>
      </c>
      <c r="B327" s="329" t="s">
        <v>464</v>
      </c>
      <c r="C327" s="316">
        <v>1</v>
      </c>
      <c r="D327" s="316">
        <v>1</v>
      </c>
      <c r="E327" s="316">
        <v>1</v>
      </c>
      <c r="F327" s="316">
        <v>1</v>
      </c>
      <c r="G327" s="316">
        <v>1</v>
      </c>
      <c r="H327" s="316">
        <v>1</v>
      </c>
      <c r="I327" s="316">
        <v>1</v>
      </c>
      <c r="J327" s="316">
        <v>1</v>
      </c>
      <c r="K327" s="167">
        <v>1</v>
      </c>
      <c r="L327" s="167">
        <v>1</v>
      </c>
      <c r="M327" s="63">
        <v>1</v>
      </c>
      <c r="N327" s="63">
        <v>1</v>
      </c>
      <c r="O327" s="63">
        <v>1</v>
      </c>
      <c r="P327" s="318">
        <v>1</v>
      </c>
      <c r="Q327" s="326">
        <v>1</v>
      </c>
      <c r="R327" s="316">
        <v>1</v>
      </c>
      <c r="S327" s="63">
        <v>1</v>
      </c>
      <c r="T327" s="63">
        <v>1</v>
      </c>
      <c r="U327" s="63">
        <v>1</v>
      </c>
      <c r="V327" s="63">
        <v>1</v>
      </c>
    </row>
    <row r="328" spans="1:22" x14ac:dyDescent="0.25">
      <c r="A328" s="46">
        <v>72066</v>
      </c>
      <c r="B328" s="329" t="s">
        <v>465</v>
      </c>
      <c r="C328" s="316">
        <v>1.0349999999999999</v>
      </c>
      <c r="D328" s="316">
        <v>1.0349999999999999</v>
      </c>
      <c r="E328" s="316">
        <v>1.0349999999999999</v>
      </c>
      <c r="F328" s="316">
        <v>1.0349999999999999</v>
      </c>
      <c r="G328" s="316">
        <v>1.0349999999999999</v>
      </c>
      <c r="H328" s="316">
        <v>1.0349999999999999</v>
      </c>
      <c r="I328" s="316">
        <v>1.034</v>
      </c>
      <c r="J328" s="316">
        <v>1.0329999999999999</v>
      </c>
      <c r="K328" s="167">
        <v>1.0309999999999999</v>
      </c>
      <c r="L328" s="167">
        <v>1.0349999999999999</v>
      </c>
      <c r="M328" s="63">
        <v>1.0329999999999999</v>
      </c>
      <c r="N328" s="63">
        <v>1.036</v>
      </c>
      <c r="O328" s="63">
        <v>1.0329999999999999</v>
      </c>
      <c r="P328" s="318">
        <v>1.014</v>
      </c>
      <c r="Q328" s="326">
        <v>1.006</v>
      </c>
      <c r="R328" s="316">
        <v>1.0069999999999999</v>
      </c>
      <c r="S328" s="63">
        <v>1.0129999999999999</v>
      </c>
      <c r="T328" s="63">
        <v>1.008</v>
      </c>
      <c r="U328" s="63">
        <v>1.0069999999999999</v>
      </c>
      <c r="V328" s="63">
        <v>1.01</v>
      </c>
    </row>
    <row r="329" spans="1:22" x14ac:dyDescent="0.25">
      <c r="A329" s="46">
        <v>72068</v>
      </c>
      <c r="B329" s="329" t="s">
        <v>466</v>
      </c>
      <c r="C329" s="316">
        <v>1.0349999999999999</v>
      </c>
      <c r="D329" s="316">
        <v>1.0349999999999999</v>
      </c>
      <c r="E329" s="316">
        <v>1.0349999999999999</v>
      </c>
      <c r="F329" s="316">
        <v>1.0349999999999999</v>
      </c>
      <c r="G329" s="316">
        <v>1.0349999999999999</v>
      </c>
      <c r="H329" s="316">
        <v>1.0349999999999999</v>
      </c>
      <c r="I329" s="316">
        <v>1.034</v>
      </c>
      <c r="J329" s="316">
        <v>1.0329999999999999</v>
      </c>
      <c r="K329" s="167">
        <v>1.0309999999999999</v>
      </c>
      <c r="L329" s="167">
        <v>1.0349999999999999</v>
      </c>
      <c r="M329" s="63">
        <v>1.0329999999999999</v>
      </c>
      <c r="N329" s="63">
        <v>1.036</v>
      </c>
      <c r="O329" s="63">
        <v>1.0329999999999999</v>
      </c>
      <c r="P329" s="318">
        <v>1.014</v>
      </c>
      <c r="Q329" s="326">
        <v>1.006</v>
      </c>
      <c r="R329" s="316">
        <v>1.0069999999999999</v>
      </c>
      <c r="S329" s="63">
        <v>1.0129999999999999</v>
      </c>
      <c r="T329" s="63">
        <v>1.008</v>
      </c>
      <c r="U329" s="63">
        <v>1.0069999999999999</v>
      </c>
      <c r="V329" s="63">
        <v>1.01</v>
      </c>
    </row>
    <row r="330" spans="1:22" x14ac:dyDescent="0.25">
      <c r="A330" s="46">
        <v>72073</v>
      </c>
      <c r="B330" s="329" t="s">
        <v>467</v>
      </c>
      <c r="C330" s="316">
        <v>1.0349999999999999</v>
      </c>
      <c r="D330" s="316">
        <v>1.0349999999999999</v>
      </c>
      <c r="E330" s="316">
        <v>1.0349999999999999</v>
      </c>
      <c r="F330" s="316">
        <v>1.0349999999999999</v>
      </c>
      <c r="G330" s="316">
        <v>1.0349999999999999</v>
      </c>
      <c r="H330" s="316">
        <v>1.0349999999999999</v>
      </c>
      <c r="I330" s="316">
        <v>1.034</v>
      </c>
      <c r="J330" s="316">
        <v>1.0329999999999999</v>
      </c>
      <c r="K330" s="167">
        <v>1.0309999999999999</v>
      </c>
      <c r="L330" s="167">
        <v>1.0349999999999999</v>
      </c>
      <c r="M330" s="63">
        <v>1.0329999999999999</v>
      </c>
      <c r="N330" s="63">
        <v>1.036</v>
      </c>
      <c r="O330" s="63">
        <v>1.0329999999999999</v>
      </c>
      <c r="P330" s="318">
        <v>1.014</v>
      </c>
      <c r="Q330" s="326">
        <v>1.006</v>
      </c>
      <c r="R330" s="316">
        <v>1.0069999999999999</v>
      </c>
      <c r="S330" s="63">
        <v>1.0129999999999999</v>
      </c>
      <c r="T330" s="63">
        <v>1.008</v>
      </c>
      <c r="U330" s="63">
        <v>1.0069999999999999</v>
      </c>
      <c r="V330" s="63">
        <v>1.01</v>
      </c>
    </row>
    <row r="331" spans="1:22" x14ac:dyDescent="0.25">
      <c r="A331" s="46">
        <v>72074</v>
      </c>
      <c r="B331" s="329" t="s">
        <v>468</v>
      </c>
      <c r="C331" s="316">
        <v>1.0349999999999999</v>
      </c>
      <c r="D331" s="316">
        <v>1.0349999999999999</v>
      </c>
      <c r="E331" s="316">
        <v>1.0349999999999999</v>
      </c>
      <c r="F331" s="316">
        <v>1.0349999999999999</v>
      </c>
      <c r="G331" s="316">
        <v>1.0349999999999999</v>
      </c>
      <c r="H331" s="316">
        <v>1.0349999999999999</v>
      </c>
      <c r="I331" s="316">
        <v>1.034</v>
      </c>
      <c r="J331" s="316">
        <v>1.0329999999999999</v>
      </c>
      <c r="K331" s="167">
        <v>1.0309999999999999</v>
      </c>
      <c r="L331" s="167">
        <v>1.0349999999999999</v>
      </c>
      <c r="M331" s="63">
        <v>1.0329999999999999</v>
      </c>
      <c r="N331" s="63">
        <v>1.036</v>
      </c>
      <c r="O331" s="63">
        <v>1.0329999999999999</v>
      </c>
      <c r="P331" s="318">
        <v>1.014</v>
      </c>
      <c r="Q331" s="326">
        <v>1.006</v>
      </c>
      <c r="R331" s="316">
        <v>1.0069999999999999</v>
      </c>
      <c r="S331" s="63">
        <v>1.0129999999999999</v>
      </c>
      <c r="T331" s="63">
        <v>1.008</v>
      </c>
      <c r="U331" s="63">
        <v>1.0069999999999999</v>
      </c>
      <c r="V331" s="63">
        <v>1.01</v>
      </c>
    </row>
    <row r="332" spans="1:22" x14ac:dyDescent="0.25">
      <c r="A332" s="46">
        <v>73099</v>
      </c>
      <c r="B332" s="329" t="s">
        <v>469</v>
      </c>
      <c r="C332" s="316">
        <v>1.028</v>
      </c>
      <c r="D332" s="316">
        <v>1.028</v>
      </c>
      <c r="E332" s="316">
        <v>1.028</v>
      </c>
      <c r="F332" s="316">
        <v>1.028</v>
      </c>
      <c r="G332" s="316">
        <v>1.028</v>
      </c>
      <c r="H332" s="316">
        <v>1.028</v>
      </c>
      <c r="I332" s="316">
        <v>1.0249999999999999</v>
      </c>
      <c r="J332" s="316">
        <v>1.024</v>
      </c>
      <c r="K332" s="167">
        <v>1.026</v>
      </c>
      <c r="L332" s="167">
        <v>1.024</v>
      </c>
      <c r="M332" s="63">
        <v>1.0269999999999999</v>
      </c>
      <c r="N332" s="63">
        <v>1.0249999999999999</v>
      </c>
      <c r="O332" s="63">
        <v>1.0269999999999999</v>
      </c>
      <c r="P332" s="318">
        <v>1.026</v>
      </c>
      <c r="Q332" s="326">
        <v>1.0249999999999999</v>
      </c>
      <c r="R332" s="316">
        <v>1.022</v>
      </c>
      <c r="S332" s="63">
        <v>1.0229999999999999</v>
      </c>
      <c r="T332" s="63">
        <v>1.0209999999999999</v>
      </c>
      <c r="U332" s="63">
        <v>1.02</v>
      </c>
      <c r="V332" s="63">
        <v>1.02</v>
      </c>
    </row>
    <row r="333" spans="1:22" x14ac:dyDescent="0.25">
      <c r="A333" s="46">
        <v>73102</v>
      </c>
      <c r="B333" s="329" t="s">
        <v>470</v>
      </c>
      <c r="C333" s="316">
        <v>1.028</v>
      </c>
      <c r="D333" s="316">
        <v>1.028</v>
      </c>
      <c r="E333" s="316">
        <v>1.028</v>
      </c>
      <c r="F333" s="316">
        <v>1.028</v>
      </c>
      <c r="G333" s="316">
        <v>1.028</v>
      </c>
      <c r="H333" s="316">
        <v>1.028</v>
      </c>
      <c r="I333" s="316">
        <v>1.0249999999999999</v>
      </c>
      <c r="J333" s="316">
        <v>1.024</v>
      </c>
      <c r="K333" s="167">
        <v>1.026</v>
      </c>
      <c r="L333" s="167">
        <v>1.024</v>
      </c>
      <c r="M333" s="63">
        <v>1.0269999999999999</v>
      </c>
      <c r="N333" s="63">
        <v>1.0249999999999999</v>
      </c>
      <c r="O333" s="63">
        <v>1.0269999999999999</v>
      </c>
      <c r="P333" s="318">
        <v>1.026</v>
      </c>
      <c r="Q333" s="326">
        <v>1.0249999999999999</v>
      </c>
      <c r="R333" s="316">
        <v>1.022</v>
      </c>
      <c r="S333" s="63">
        <v>1.0229999999999999</v>
      </c>
      <c r="T333" s="63">
        <v>1.0209999999999999</v>
      </c>
      <c r="U333" s="63">
        <v>1.02</v>
      </c>
      <c r="V333" s="63">
        <v>1.02</v>
      </c>
    </row>
    <row r="334" spans="1:22" x14ac:dyDescent="0.25">
      <c r="A334" s="46">
        <v>73105</v>
      </c>
      <c r="B334" s="329" t="s">
        <v>471</v>
      </c>
      <c r="C334" s="316">
        <v>1.028</v>
      </c>
      <c r="D334" s="316">
        <v>1.028</v>
      </c>
      <c r="E334" s="316">
        <v>1.028</v>
      </c>
      <c r="F334" s="316">
        <v>1.028</v>
      </c>
      <c r="G334" s="316">
        <v>1.028</v>
      </c>
      <c r="H334" s="316">
        <v>1.028</v>
      </c>
      <c r="I334" s="316">
        <v>1.0249999999999999</v>
      </c>
      <c r="J334" s="316">
        <v>1.024</v>
      </c>
      <c r="K334" s="167">
        <v>1.026</v>
      </c>
      <c r="L334" s="167">
        <v>1.024</v>
      </c>
      <c r="M334" s="63">
        <v>1.0269999999999999</v>
      </c>
      <c r="N334" s="63">
        <v>1.0249999999999999</v>
      </c>
      <c r="O334" s="63">
        <v>1.0269999999999999</v>
      </c>
      <c r="P334" s="318">
        <v>1.026</v>
      </c>
      <c r="Q334" s="326">
        <v>1.0249999999999999</v>
      </c>
      <c r="R334" s="316">
        <v>1.022</v>
      </c>
      <c r="S334" s="63">
        <v>1.0229999999999999</v>
      </c>
      <c r="T334" s="63">
        <v>1.0209999999999999</v>
      </c>
      <c r="U334" s="63">
        <v>1.02</v>
      </c>
      <c r="V334" s="63">
        <v>1.02</v>
      </c>
    </row>
    <row r="335" spans="1:22" x14ac:dyDescent="0.25">
      <c r="A335" s="46">
        <v>73106</v>
      </c>
      <c r="B335" s="329" t="s">
        <v>472</v>
      </c>
      <c r="C335" s="316">
        <v>1.028</v>
      </c>
      <c r="D335" s="316">
        <v>1.028</v>
      </c>
      <c r="E335" s="316">
        <v>1.028</v>
      </c>
      <c r="F335" s="316">
        <v>1.028</v>
      </c>
      <c r="G335" s="316">
        <v>1.028</v>
      </c>
      <c r="H335" s="316">
        <v>1.028</v>
      </c>
      <c r="I335" s="316">
        <v>1.0249999999999999</v>
      </c>
      <c r="J335" s="316">
        <v>1.024</v>
      </c>
      <c r="K335" s="167">
        <v>1.026</v>
      </c>
      <c r="L335" s="167">
        <v>1.024</v>
      </c>
      <c r="M335" s="63">
        <v>1.0269999999999999</v>
      </c>
      <c r="N335" s="63">
        <v>1.0249999999999999</v>
      </c>
      <c r="O335" s="63">
        <v>1.0269999999999999</v>
      </c>
      <c r="P335" s="318">
        <v>1.026</v>
      </c>
      <c r="Q335" s="326">
        <v>1.0249999999999999</v>
      </c>
      <c r="R335" s="316">
        <v>1.022</v>
      </c>
      <c r="S335" s="63">
        <v>1.0229999999999999</v>
      </c>
      <c r="T335" s="63">
        <v>1.0209999999999999</v>
      </c>
      <c r="U335" s="63">
        <v>1.02</v>
      </c>
      <c r="V335" s="63">
        <v>1.02</v>
      </c>
    </row>
    <row r="336" spans="1:22" x14ac:dyDescent="0.25">
      <c r="A336" s="46">
        <v>73108</v>
      </c>
      <c r="B336" s="329" t="s">
        <v>473</v>
      </c>
      <c r="C336" s="316">
        <v>1.028</v>
      </c>
      <c r="D336" s="316">
        <v>1.028</v>
      </c>
      <c r="E336" s="316">
        <v>1.028</v>
      </c>
      <c r="F336" s="316">
        <v>1.028</v>
      </c>
      <c r="G336" s="316">
        <v>1.028</v>
      </c>
      <c r="H336" s="316">
        <v>1.028</v>
      </c>
      <c r="I336" s="316">
        <v>1.0249999999999999</v>
      </c>
      <c r="J336" s="316">
        <v>1.024</v>
      </c>
      <c r="K336" s="167">
        <v>1.026</v>
      </c>
      <c r="L336" s="167">
        <v>1.024</v>
      </c>
      <c r="M336" s="63">
        <v>1.0269999999999999</v>
      </c>
      <c r="N336" s="63">
        <v>1.0249999999999999</v>
      </c>
      <c r="O336" s="63">
        <v>1.0269999999999999</v>
      </c>
      <c r="P336" s="318">
        <v>1.026</v>
      </c>
      <c r="Q336" s="326">
        <v>1.0249999999999999</v>
      </c>
      <c r="R336" s="316">
        <v>1.022</v>
      </c>
      <c r="S336" s="63">
        <v>1.0229999999999999</v>
      </c>
      <c r="T336" s="63">
        <v>1.0209999999999999</v>
      </c>
      <c r="U336" s="63">
        <v>1.02</v>
      </c>
      <c r="V336" s="63">
        <v>1.02</v>
      </c>
    </row>
    <row r="337" spans="1:22" x14ac:dyDescent="0.25">
      <c r="A337" s="46">
        <v>74187</v>
      </c>
      <c r="B337" s="329" t="s">
        <v>474</v>
      </c>
      <c r="C337" s="316">
        <v>1.002</v>
      </c>
      <c r="D337" s="316">
        <v>1.002</v>
      </c>
      <c r="E337" s="316">
        <v>1.002</v>
      </c>
      <c r="F337" s="316">
        <v>1.002</v>
      </c>
      <c r="G337" s="316">
        <v>1.002</v>
      </c>
      <c r="H337" s="316">
        <v>1.002</v>
      </c>
      <c r="I337" s="316">
        <v>1.0089999999999999</v>
      </c>
      <c r="J337" s="316">
        <v>1.006</v>
      </c>
      <c r="K337" s="167">
        <v>1.0049999999999999</v>
      </c>
      <c r="L337" s="167">
        <v>1.0009999999999999</v>
      </c>
      <c r="M337" s="63">
        <v>1.004</v>
      </c>
      <c r="N337" s="63">
        <v>1.0009999999999999</v>
      </c>
      <c r="O337" s="63">
        <v>1</v>
      </c>
      <c r="P337" s="318">
        <v>1</v>
      </c>
      <c r="Q337" s="326">
        <v>1.0009999999999999</v>
      </c>
      <c r="R337" s="316">
        <v>1</v>
      </c>
      <c r="S337" s="63">
        <v>1</v>
      </c>
      <c r="T337" s="63">
        <v>1</v>
      </c>
      <c r="U337" s="63">
        <v>1</v>
      </c>
      <c r="V337" s="63">
        <v>1</v>
      </c>
    </row>
    <row r="338" spans="1:22" x14ac:dyDescent="0.25">
      <c r="A338" s="46">
        <v>74190</v>
      </c>
      <c r="B338" s="329" t="s">
        <v>475</v>
      </c>
      <c r="C338" s="316">
        <v>1.002</v>
      </c>
      <c r="D338" s="316">
        <v>1.002</v>
      </c>
      <c r="E338" s="316">
        <v>1.002</v>
      </c>
      <c r="F338" s="316">
        <v>1.002</v>
      </c>
      <c r="G338" s="316">
        <v>1.002</v>
      </c>
      <c r="H338" s="316">
        <v>1.002</v>
      </c>
      <c r="I338" s="316">
        <v>1.0089999999999999</v>
      </c>
      <c r="J338" s="316">
        <v>1.006</v>
      </c>
      <c r="K338" s="167">
        <v>1.0049999999999999</v>
      </c>
      <c r="L338" s="167">
        <v>1.0009999999999999</v>
      </c>
      <c r="M338" s="63">
        <v>1.004</v>
      </c>
      <c r="N338" s="63">
        <v>1.0009999999999999</v>
      </c>
      <c r="O338" s="63">
        <v>1</v>
      </c>
      <c r="P338" s="318">
        <v>1</v>
      </c>
      <c r="Q338" s="326">
        <v>1.0009999999999999</v>
      </c>
      <c r="R338" s="316">
        <v>1</v>
      </c>
      <c r="S338" s="63">
        <v>1</v>
      </c>
      <c r="T338" s="63">
        <v>1</v>
      </c>
      <c r="U338" s="63">
        <v>1</v>
      </c>
      <c r="V338" s="63">
        <v>1</v>
      </c>
    </row>
    <row r="339" spans="1:22" x14ac:dyDescent="0.25">
      <c r="A339" s="46">
        <v>74194</v>
      </c>
      <c r="B339" s="329" t="s">
        <v>476</v>
      </c>
      <c r="C339" s="316">
        <v>1.002</v>
      </c>
      <c r="D339" s="316">
        <v>1.002</v>
      </c>
      <c r="E339" s="316">
        <v>1.002</v>
      </c>
      <c r="F339" s="316">
        <v>1.002</v>
      </c>
      <c r="G339" s="316">
        <v>1.002</v>
      </c>
      <c r="H339" s="316">
        <v>1.002</v>
      </c>
      <c r="I339" s="316">
        <v>1.0089999999999999</v>
      </c>
      <c r="J339" s="316">
        <v>1.006</v>
      </c>
      <c r="K339" s="167">
        <v>1.0049999999999999</v>
      </c>
      <c r="L339" s="167">
        <v>1.0009999999999999</v>
      </c>
      <c r="M339" s="63">
        <v>1.004</v>
      </c>
      <c r="N339" s="63">
        <v>1.0009999999999999</v>
      </c>
      <c r="O339" s="63">
        <v>1</v>
      </c>
      <c r="P339" s="318">
        <v>1</v>
      </c>
      <c r="Q339" s="326">
        <v>1.0009999999999999</v>
      </c>
      <c r="R339" s="316">
        <v>1</v>
      </c>
      <c r="S339" s="63">
        <v>1</v>
      </c>
      <c r="T339" s="63">
        <v>1</v>
      </c>
      <c r="U339" s="63">
        <v>1</v>
      </c>
      <c r="V339" s="63">
        <v>1</v>
      </c>
    </row>
    <row r="340" spans="1:22" x14ac:dyDescent="0.25">
      <c r="A340" s="46">
        <v>74195</v>
      </c>
      <c r="B340" s="329" t="s">
        <v>477</v>
      </c>
      <c r="C340" s="316">
        <v>1.002</v>
      </c>
      <c r="D340" s="316">
        <v>1.002</v>
      </c>
      <c r="E340" s="316">
        <v>1.002</v>
      </c>
      <c r="F340" s="316">
        <v>1.002</v>
      </c>
      <c r="G340" s="316">
        <v>1.002</v>
      </c>
      <c r="H340" s="316">
        <v>1.002</v>
      </c>
      <c r="I340" s="316">
        <v>1.0089999999999999</v>
      </c>
      <c r="J340" s="316">
        <v>1.006</v>
      </c>
      <c r="K340" s="167">
        <v>1.0049999999999999</v>
      </c>
      <c r="L340" s="167">
        <v>1.0009999999999999</v>
      </c>
      <c r="M340" s="63">
        <v>1.004</v>
      </c>
      <c r="N340" s="63">
        <v>1.0009999999999999</v>
      </c>
      <c r="O340" s="63">
        <v>1</v>
      </c>
      <c r="P340" s="318">
        <v>1</v>
      </c>
      <c r="Q340" s="326">
        <v>1.0009999999999999</v>
      </c>
      <c r="R340" s="316">
        <v>1</v>
      </c>
      <c r="S340" s="63">
        <v>1</v>
      </c>
      <c r="T340" s="63">
        <v>1</v>
      </c>
      <c r="U340" s="63">
        <v>1</v>
      </c>
      <c r="V340" s="63">
        <v>1</v>
      </c>
    </row>
    <row r="341" spans="1:22" x14ac:dyDescent="0.25">
      <c r="A341" s="46">
        <v>74197</v>
      </c>
      <c r="B341" s="329" t="s">
        <v>478</v>
      </c>
      <c r="C341" s="316">
        <v>1.002</v>
      </c>
      <c r="D341" s="316">
        <v>1.002</v>
      </c>
      <c r="E341" s="316">
        <v>1.002</v>
      </c>
      <c r="F341" s="316">
        <v>1.002</v>
      </c>
      <c r="G341" s="316">
        <v>1.002</v>
      </c>
      <c r="H341" s="316">
        <v>1.002</v>
      </c>
      <c r="I341" s="316">
        <v>1.0089999999999999</v>
      </c>
      <c r="J341" s="316">
        <v>1.006</v>
      </c>
      <c r="K341" s="167">
        <v>1.0049999999999999</v>
      </c>
      <c r="L341" s="167">
        <v>1.0009999999999999</v>
      </c>
      <c r="M341" s="63">
        <v>1.004</v>
      </c>
      <c r="N341" s="63">
        <v>1.0009999999999999</v>
      </c>
      <c r="O341" s="63">
        <v>1</v>
      </c>
      <c r="P341" s="318">
        <v>1</v>
      </c>
      <c r="Q341" s="326">
        <v>1.0009999999999999</v>
      </c>
      <c r="R341" s="316">
        <v>1</v>
      </c>
      <c r="S341" s="63">
        <v>1</v>
      </c>
      <c r="T341" s="63">
        <v>1</v>
      </c>
      <c r="U341" s="63">
        <v>1</v>
      </c>
      <c r="V341" s="63">
        <v>1</v>
      </c>
    </row>
    <row r="342" spans="1:22" x14ac:dyDescent="0.25">
      <c r="A342" s="46">
        <v>74201</v>
      </c>
      <c r="B342" s="329" t="s">
        <v>479</v>
      </c>
      <c r="C342" s="316">
        <v>1.002</v>
      </c>
      <c r="D342" s="316">
        <v>1.002</v>
      </c>
      <c r="E342" s="316">
        <v>1.002</v>
      </c>
      <c r="F342" s="316">
        <v>1.002</v>
      </c>
      <c r="G342" s="316">
        <v>1.002</v>
      </c>
      <c r="H342" s="316">
        <v>1.002</v>
      </c>
      <c r="I342" s="316">
        <v>1.0089999999999999</v>
      </c>
      <c r="J342" s="316">
        <v>1.006</v>
      </c>
      <c r="K342" s="167">
        <v>1.0049999999999999</v>
      </c>
      <c r="L342" s="167">
        <v>1.0009999999999999</v>
      </c>
      <c r="M342" s="63">
        <v>1.004</v>
      </c>
      <c r="N342" s="63">
        <v>1.0009999999999999</v>
      </c>
      <c r="O342" s="63">
        <v>1</v>
      </c>
      <c r="P342" s="318">
        <v>1</v>
      </c>
      <c r="Q342" s="326">
        <v>1.0009999999999999</v>
      </c>
      <c r="R342" s="316">
        <v>1</v>
      </c>
      <c r="S342" s="63">
        <v>1</v>
      </c>
      <c r="T342" s="63">
        <v>1</v>
      </c>
      <c r="U342" s="63">
        <v>1</v>
      </c>
      <c r="V342" s="63">
        <v>1</v>
      </c>
    </row>
    <row r="343" spans="1:22" x14ac:dyDescent="0.25">
      <c r="A343" s="46">
        <v>74202</v>
      </c>
      <c r="B343" s="329" t="s">
        <v>480</v>
      </c>
      <c r="C343" s="316">
        <v>1.002</v>
      </c>
      <c r="D343" s="316">
        <v>1.002</v>
      </c>
      <c r="E343" s="316">
        <v>1.002</v>
      </c>
      <c r="F343" s="316">
        <v>1.002</v>
      </c>
      <c r="G343" s="316">
        <v>1.002</v>
      </c>
      <c r="H343" s="316">
        <v>1.002</v>
      </c>
      <c r="I343" s="316">
        <v>1.0089999999999999</v>
      </c>
      <c r="J343" s="316">
        <v>1.006</v>
      </c>
      <c r="K343" s="167">
        <v>1.0049999999999999</v>
      </c>
      <c r="L343" s="167">
        <v>1.0009999999999999</v>
      </c>
      <c r="M343" s="63">
        <v>1.004</v>
      </c>
      <c r="N343" s="63">
        <v>1.0009999999999999</v>
      </c>
      <c r="O343" s="63">
        <v>1</v>
      </c>
      <c r="P343" s="318">
        <v>1</v>
      </c>
      <c r="Q343" s="326">
        <v>1.0009999999999999</v>
      </c>
      <c r="R343" s="316">
        <v>1</v>
      </c>
      <c r="S343" s="63">
        <v>1</v>
      </c>
      <c r="T343" s="63">
        <v>1</v>
      </c>
      <c r="U343" s="63">
        <v>1</v>
      </c>
      <c r="V343" s="63">
        <v>1</v>
      </c>
    </row>
    <row r="344" spans="1:22" x14ac:dyDescent="0.25">
      <c r="A344" s="46">
        <v>75084</v>
      </c>
      <c r="B344" s="329" t="s">
        <v>481</v>
      </c>
      <c r="C344" s="316">
        <v>1</v>
      </c>
      <c r="D344" s="316">
        <v>1</v>
      </c>
      <c r="E344" s="316">
        <v>1</v>
      </c>
      <c r="F344" s="316">
        <v>1</v>
      </c>
      <c r="G344" s="316">
        <v>1</v>
      </c>
      <c r="H344" s="316">
        <v>1</v>
      </c>
      <c r="I344" s="316">
        <v>1</v>
      </c>
      <c r="J344" s="316">
        <v>1</v>
      </c>
      <c r="K344" s="167">
        <v>1</v>
      </c>
      <c r="L344" s="167">
        <v>1</v>
      </c>
      <c r="M344" s="63">
        <v>1</v>
      </c>
      <c r="N344" s="63">
        <v>1</v>
      </c>
      <c r="O344" s="63">
        <v>1</v>
      </c>
      <c r="P344" s="318">
        <v>1</v>
      </c>
      <c r="Q344" s="326">
        <v>1</v>
      </c>
      <c r="R344" s="316">
        <v>1</v>
      </c>
      <c r="S344" s="63">
        <v>1</v>
      </c>
      <c r="T344" s="63">
        <v>1</v>
      </c>
      <c r="U344" s="63">
        <v>1</v>
      </c>
      <c r="V344" s="63">
        <v>1</v>
      </c>
    </row>
    <row r="345" spans="1:22" x14ac:dyDescent="0.25">
      <c r="A345" s="46">
        <v>75085</v>
      </c>
      <c r="B345" s="329" t="s">
        <v>482</v>
      </c>
      <c r="C345" s="316">
        <v>1</v>
      </c>
      <c r="D345" s="316">
        <v>1</v>
      </c>
      <c r="E345" s="316">
        <v>1</v>
      </c>
      <c r="F345" s="316">
        <v>1</v>
      </c>
      <c r="G345" s="316">
        <v>1</v>
      </c>
      <c r="H345" s="316">
        <v>1</v>
      </c>
      <c r="I345" s="316">
        <v>1</v>
      </c>
      <c r="J345" s="316">
        <v>1</v>
      </c>
      <c r="K345" s="167">
        <v>1</v>
      </c>
      <c r="L345" s="167">
        <v>1</v>
      </c>
      <c r="M345" s="63">
        <v>1</v>
      </c>
      <c r="N345" s="63">
        <v>1</v>
      </c>
      <c r="O345" s="63">
        <v>1</v>
      </c>
      <c r="P345" s="318">
        <v>1</v>
      </c>
      <c r="Q345" s="326">
        <v>1</v>
      </c>
      <c r="R345" s="316">
        <v>1</v>
      </c>
      <c r="S345" s="63">
        <v>1</v>
      </c>
      <c r="T345" s="63">
        <v>1</v>
      </c>
      <c r="U345" s="63">
        <v>1</v>
      </c>
      <c r="V345" s="63">
        <v>1</v>
      </c>
    </row>
    <row r="346" spans="1:22" x14ac:dyDescent="0.25">
      <c r="A346" s="46">
        <v>75086</v>
      </c>
      <c r="B346" s="329" t="s">
        <v>483</v>
      </c>
      <c r="C346" s="316">
        <v>1</v>
      </c>
      <c r="D346" s="316">
        <v>1</v>
      </c>
      <c r="E346" s="316">
        <v>1</v>
      </c>
      <c r="F346" s="316">
        <v>1</v>
      </c>
      <c r="G346" s="316">
        <v>1</v>
      </c>
      <c r="H346" s="316">
        <v>1</v>
      </c>
      <c r="I346" s="316">
        <v>1</v>
      </c>
      <c r="J346" s="316">
        <v>1</v>
      </c>
      <c r="K346" s="167">
        <v>1</v>
      </c>
      <c r="L346" s="167">
        <v>1</v>
      </c>
      <c r="M346" s="63">
        <v>1</v>
      </c>
      <c r="N346" s="63">
        <v>1</v>
      </c>
      <c r="O346" s="63">
        <v>1</v>
      </c>
      <c r="P346" s="318">
        <v>1</v>
      </c>
      <c r="Q346" s="326">
        <v>1</v>
      </c>
      <c r="R346" s="316">
        <v>1</v>
      </c>
      <c r="S346" s="63">
        <v>1</v>
      </c>
      <c r="T346" s="63">
        <v>1</v>
      </c>
      <c r="U346" s="63">
        <v>1</v>
      </c>
      <c r="V346" s="63">
        <v>1</v>
      </c>
    </row>
    <row r="347" spans="1:22" x14ac:dyDescent="0.25">
      <c r="A347" s="46">
        <v>75087</v>
      </c>
      <c r="B347" s="329" t="s">
        <v>484</v>
      </c>
      <c r="C347" s="316">
        <v>1</v>
      </c>
      <c r="D347" s="316">
        <v>1</v>
      </c>
      <c r="E347" s="316">
        <v>1</v>
      </c>
      <c r="F347" s="316">
        <v>1</v>
      </c>
      <c r="G347" s="316">
        <v>1</v>
      </c>
      <c r="H347" s="316">
        <v>1</v>
      </c>
      <c r="I347" s="316">
        <v>1</v>
      </c>
      <c r="J347" s="316">
        <v>1</v>
      </c>
      <c r="K347" s="167">
        <v>1</v>
      </c>
      <c r="L347" s="167">
        <v>1</v>
      </c>
      <c r="M347" s="63">
        <v>1</v>
      </c>
      <c r="N347" s="63">
        <v>1</v>
      </c>
      <c r="O347" s="63">
        <v>1</v>
      </c>
      <c r="P347" s="318">
        <v>1</v>
      </c>
      <c r="Q347" s="326">
        <v>1</v>
      </c>
      <c r="R347" s="316">
        <v>1</v>
      </c>
      <c r="S347" s="63">
        <v>1</v>
      </c>
      <c r="T347" s="63">
        <v>1</v>
      </c>
      <c r="U347" s="63">
        <v>1</v>
      </c>
      <c r="V347" s="63">
        <v>1</v>
      </c>
    </row>
    <row r="348" spans="1:22" x14ac:dyDescent="0.25">
      <c r="A348" s="46">
        <v>76081</v>
      </c>
      <c r="B348" s="329" t="s">
        <v>485</v>
      </c>
      <c r="C348" s="316">
        <v>1.038</v>
      </c>
      <c r="D348" s="316">
        <v>1.038</v>
      </c>
      <c r="E348" s="316">
        <v>1.038</v>
      </c>
      <c r="F348" s="316">
        <v>1.038</v>
      </c>
      <c r="G348" s="316">
        <v>1.038</v>
      </c>
      <c r="H348" s="316">
        <v>1.038</v>
      </c>
      <c r="I348" s="316">
        <v>1.034</v>
      </c>
      <c r="J348" s="316">
        <v>1.032</v>
      </c>
      <c r="K348" s="167">
        <v>1.0329999999999999</v>
      </c>
      <c r="L348" s="167">
        <v>1.03</v>
      </c>
      <c r="M348" s="63">
        <v>1.036</v>
      </c>
      <c r="N348" s="63">
        <v>1.0329999999999999</v>
      </c>
      <c r="O348" s="63">
        <v>1.0329999999999999</v>
      </c>
      <c r="P348" s="318">
        <v>1.0329999999999999</v>
      </c>
      <c r="Q348" s="326">
        <v>1.0309999999999999</v>
      </c>
      <c r="R348" s="316">
        <v>1.03</v>
      </c>
      <c r="S348" s="63">
        <v>1.0309999999999999</v>
      </c>
      <c r="T348" s="63">
        <v>1.032</v>
      </c>
      <c r="U348" s="63">
        <v>1.0269999999999999</v>
      </c>
      <c r="V348" s="63">
        <v>1.0289999999999999</v>
      </c>
    </row>
    <row r="349" spans="1:22" x14ac:dyDescent="0.25">
      <c r="A349" s="46">
        <v>76082</v>
      </c>
      <c r="B349" s="329" t="s">
        <v>486</v>
      </c>
      <c r="C349" s="316">
        <v>1.038</v>
      </c>
      <c r="D349" s="316">
        <v>1.038</v>
      </c>
      <c r="E349" s="316">
        <v>1.038</v>
      </c>
      <c r="F349" s="316">
        <v>1.038</v>
      </c>
      <c r="G349" s="316">
        <v>1.038</v>
      </c>
      <c r="H349" s="316">
        <v>1.038</v>
      </c>
      <c r="I349" s="316">
        <v>1.034</v>
      </c>
      <c r="J349" s="316">
        <v>1.032</v>
      </c>
      <c r="K349" s="167">
        <v>1.0329999999999999</v>
      </c>
      <c r="L349" s="167">
        <v>1.03</v>
      </c>
      <c r="M349" s="63">
        <v>1.036</v>
      </c>
      <c r="N349" s="63">
        <v>1.0329999999999999</v>
      </c>
      <c r="O349" s="63">
        <v>1.0329999999999999</v>
      </c>
      <c r="P349" s="318">
        <v>1.0329999999999999</v>
      </c>
      <c r="Q349" s="326">
        <v>1.0309999999999999</v>
      </c>
      <c r="R349" s="316">
        <v>1.03</v>
      </c>
      <c r="S349" s="63">
        <v>1.0309999999999999</v>
      </c>
      <c r="T349" s="63">
        <v>1.032</v>
      </c>
      <c r="U349" s="63">
        <v>1.0269999999999999</v>
      </c>
      <c r="V349" s="63">
        <v>1.0289999999999999</v>
      </c>
    </row>
    <row r="350" spans="1:22" x14ac:dyDescent="0.25">
      <c r="A350" s="46">
        <v>76083</v>
      </c>
      <c r="B350" s="329" t="s">
        <v>487</v>
      </c>
      <c r="C350" s="316">
        <v>1.038</v>
      </c>
      <c r="D350" s="316">
        <v>1.038</v>
      </c>
      <c r="E350" s="316">
        <v>1.038</v>
      </c>
      <c r="F350" s="316">
        <v>1.038</v>
      </c>
      <c r="G350" s="316">
        <v>1.038</v>
      </c>
      <c r="H350" s="316">
        <v>1.038</v>
      </c>
      <c r="I350" s="316">
        <v>1.034</v>
      </c>
      <c r="J350" s="316">
        <v>1.032</v>
      </c>
      <c r="K350" s="167">
        <v>1.0329999999999999</v>
      </c>
      <c r="L350" s="167">
        <v>1.03</v>
      </c>
      <c r="M350" s="63">
        <v>1.036</v>
      </c>
      <c r="N350" s="63">
        <v>1.0329999999999999</v>
      </c>
      <c r="O350" s="63">
        <v>1.0329999999999999</v>
      </c>
      <c r="P350" s="318">
        <v>1.0329999999999999</v>
      </c>
      <c r="Q350" s="326">
        <v>1.0309999999999999</v>
      </c>
      <c r="R350" s="316">
        <v>1.03</v>
      </c>
      <c r="S350" s="63">
        <v>1.0309999999999999</v>
      </c>
      <c r="T350" s="63">
        <v>1.032</v>
      </c>
      <c r="U350" s="63">
        <v>1.0269999999999999</v>
      </c>
      <c r="V350" s="63">
        <v>1.0289999999999999</v>
      </c>
    </row>
    <row r="351" spans="1:22" x14ac:dyDescent="0.25">
      <c r="A351" s="46">
        <v>77100</v>
      </c>
      <c r="B351" s="329" t="s">
        <v>488</v>
      </c>
      <c r="C351" s="316">
        <v>1</v>
      </c>
      <c r="D351" s="316">
        <v>1</v>
      </c>
      <c r="E351" s="316">
        <v>1</v>
      </c>
      <c r="F351" s="316">
        <v>1</v>
      </c>
      <c r="G351" s="316">
        <v>1</v>
      </c>
      <c r="H351" s="316">
        <v>1</v>
      </c>
      <c r="I351" s="316">
        <v>1</v>
      </c>
      <c r="J351" s="316">
        <v>1</v>
      </c>
      <c r="K351" s="167">
        <v>1</v>
      </c>
      <c r="L351" s="167">
        <v>1</v>
      </c>
      <c r="M351" s="63">
        <v>1</v>
      </c>
      <c r="N351" s="63">
        <v>1</v>
      </c>
      <c r="O351" s="63">
        <v>1</v>
      </c>
      <c r="P351" s="318">
        <v>1</v>
      </c>
      <c r="Q351" s="326">
        <v>1</v>
      </c>
      <c r="R351" s="316">
        <v>1</v>
      </c>
      <c r="S351" s="63">
        <v>1</v>
      </c>
      <c r="T351" s="63">
        <v>1</v>
      </c>
      <c r="U351" s="63">
        <v>1</v>
      </c>
      <c r="V351" s="63">
        <v>1</v>
      </c>
    </row>
    <row r="352" spans="1:22" x14ac:dyDescent="0.25">
      <c r="A352" s="46">
        <v>77101</v>
      </c>
      <c r="B352" s="329" t="s">
        <v>489</v>
      </c>
      <c r="C352" s="316">
        <v>1</v>
      </c>
      <c r="D352" s="316">
        <v>1</v>
      </c>
      <c r="E352" s="316">
        <v>1</v>
      </c>
      <c r="F352" s="316">
        <v>1</v>
      </c>
      <c r="G352" s="316">
        <v>1</v>
      </c>
      <c r="H352" s="316">
        <v>1</v>
      </c>
      <c r="I352" s="316">
        <v>1</v>
      </c>
      <c r="J352" s="316">
        <v>1</v>
      </c>
      <c r="K352" s="167">
        <v>1</v>
      </c>
      <c r="L352" s="167">
        <v>1</v>
      </c>
      <c r="M352" s="63">
        <v>1</v>
      </c>
      <c r="N352" s="63">
        <v>1</v>
      </c>
      <c r="O352" s="63">
        <v>1</v>
      </c>
      <c r="P352" s="318">
        <v>1</v>
      </c>
      <c r="Q352" s="326">
        <v>1</v>
      </c>
      <c r="R352" s="316">
        <v>1</v>
      </c>
      <c r="S352" s="63">
        <v>1</v>
      </c>
      <c r="T352" s="63">
        <v>1</v>
      </c>
      <c r="U352" s="63">
        <v>1</v>
      </c>
      <c r="V352" s="63">
        <v>1</v>
      </c>
    </row>
    <row r="353" spans="1:22" x14ac:dyDescent="0.25">
      <c r="A353" s="46">
        <v>77102</v>
      </c>
      <c r="B353" s="329" t="s">
        <v>490</v>
      </c>
      <c r="C353" s="316">
        <v>1</v>
      </c>
      <c r="D353" s="316">
        <v>1</v>
      </c>
      <c r="E353" s="316">
        <v>1</v>
      </c>
      <c r="F353" s="316">
        <v>1</v>
      </c>
      <c r="G353" s="316">
        <v>1</v>
      </c>
      <c r="H353" s="316">
        <v>1</v>
      </c>
      <c r="I353" s="316">
        <v>1</v>
      </c>
      <c r="J353" s="316">
        <v>1</v>
      </c>
      <c r="K353" s="167">
        <v>1</v>
      </c>
      <c r="L353" s="167">
        <v>1</v>
      </c>
      <c r="M353" s="63">
        <v>1</v>
      </c>
      <c r="N353" s="63">
        <v>1</v>
      </c>
      <c r="O353" s="63">
        <v>1</v>
      </c>
      <c r="P353" s="318">
        <v>1</v>
      </c>
      <c r="Q353" s="326">
        <v>1</v>
      </c>
      <c r="R353" s="316">
        <v>1</v>
      </c>
      <c r="S353" s="63">
        <v>1</v>
      </c>
      <c r="T353" s="63">
        <v>1</v>
      </c>
      <c r="U353" s="63">
        <v>1</v>
      </c>
      <c r="V353" s="63">
        <v>1</v>
      </c>
    </row>
    <row r="354" spans="1:22" x14ac:dyDescent="0.25">
      <c r="A354" s="46">
        <v>77103</v>
      </c>
      <c r="B354" s="329" t="s">
        <v>491</v>
      </c>
      <c r="C354" s="316">
        <v>1</v>
      </c>
      <c r="D354" s="316">
        <v>1</v>
      </c>
      <c r="E354" s="316">
        <v>1</v>
      </c>
      <c r="F354" s="316">
        <v>1</v>
      </c>
      <c r="G354" s="316">
        <v>1</v>
      </c>
      <c r="H354" s="316">
        <v>1</v>
      </c>
      <c r="I354" s="316">
        <v>1</v>
      </c>
      <c r="J354" s="316">
        <v>1</v>
      </c>
      <c r="K354" s="167">
        <v>1</v>
      </c>
      <c r="L354" s="167">
        <v>1</v>
      </c>
      <c r="M354" s="63">
        <v>1</v>
      </c>
      <c r="N354" s="63">
        <v>1</v>
      </c>
      <c r="O354" s="63">
        <v>1</v>
      </c>
      <c r="P354" s="318">
        <v>1</v>
      </c>
      <c r="Q354" s="326">
        <v>1</v>
      </c>
      <c r="R354" s="316">
        <v>1</v>
      </c>
      <c r="S354" s="63">
        <v>1</v>
      </c>
      <c r="T354" s="63">
        <v>1</v>
      </c>
      <c r="U354" s="63">
        <v>1</v>
      </c>
      <c r="V354" s="63">
        <v>1</v>
      </c>
    </row>
    <row r="355" spans="1:22" x14ac:dyDescent="0.25">
      <c r="A355" s="46">
        <v>77104</v>
      </c>
      <c r="B355" s="329" t="s">
        <v>492</v>
      </c>
      <c r="C355" s="316">
        <v>1</v>
      </c>
      <c r="D355" s="316">
        <v>1</v>
      </c>
      <c r="E355" s="316">
        <v>1</v>
      </c>
      <c r="F355" s="316">
        <v>1</v>
      </c>
      <c r="G355" s="316">
        <v>1</v>
      </c>
      <c r="H355" s="316">
        <v>1</v>
      </c>
      <c r="I355" s="316">
        <v>1</v>
      </c>
      <c r="J355" s="316">
        <v>1</v>
      </c>
      <c r="K355" s="167">
        <v>1</v>
      </c>
      <c r="L355" s="167">
        <v>1</v>
      </c>
      <c r="M355" s="63">
        <v>1</v>
      </c>
      <c r="N355" s="63">
        <v>1</v>
      </c>
      <c r="O355" s="63">
        <v>1</v>
      </c>
      <c r="P355" s="318">
        <v>1</v>
      </c>
      <c r="Q355" s="326">
        <v>1</v>
      </c>
      <c r="R355" s="316">
        <v>1</v>
      </c>
      <c r="S355" s="63">
        <v>1</v>
      </c>
      <c r="T355" s="63">
        <v>1</v>
      </c>
      <c r="U355" s="63">
        <v>1</v>
      </c>
      <c r="V355" s="63">
        <v>1</v>
      </c>
    </row>
    <row r="356" spans="1:22" x14ac:dyDescent="0.25">
      <c r="A356" s="46">
        <v>78001</v>
      </c>
      <c r="B356" s="329" t="s">
        <v>493</v>
      </c>
      <c r="C356" s="316">
        <v>1</v>
      </c>
      <c r="D356" s="316">
        <v>1</v>
      </c>
      <c r="E356" s="316">
        <v>1</v>
      </c>
      <c r="F356" s="316">
        <v>1</v>
      </c>
      <c r="G356" s="316">
        <v>1</v>
      </c>
      <c r="H356" s="316">
        <v>1</v>
      </c>
      <c r="I356" s="316">
        <v>1.002</v>
      </c>
      <c r="J356" s="316">
        <v>1.002</v>
      </c>
      <c r="K356" s="167">
        <v>1.0029999999999999</v>
      </c>
      <c r="L356" s="167">
        <v>1.0009999999999999</v>
      </c>
      <c r="M356" s="63">
        <v>1</v>
      </c>
      <c r="N356" s="63">
        <v>1</v>
      </c>
      <c r="O356" s="63">
        <v>1</v>
      </c>
      <c r="P356" s="318">
        <v>1</v>
      </c>
      <c r="Q356" s="326">
        <v>1</v>
      </c>
      <c r="R356" s="316">
        <v>1</v>
      </c>
      <c r="S356" s="63">
        <v>1</v>
      </c>
      <c r="T356" s="63">
        <v>1</v>
      </c>
      <c r="U356" s="63">
        <v>1</v>
      </c>
      <c r="V356" s="63">
        <v>1</v>
      </c>
    </row>
    <row r="357" spans="1:22" x14ac:dyDescent="0.25">
      <c r="A357" s="46">
        <v>78002</v>
      </c>
      <c r="B357" s="329" t="s">
        <v>494</v>
      </c>
      <c r="C357" s="316">
        <v>1</v>
      </c>
      <c r="D357" s="316">
        <v>1</v>
      </c>
      <c r="E357" s="316">
        <v>1</v>
      </c>
      <c r="F357" s="316">
        <v>1</v>
      </c>
      <c r="G357" s="316">
        <v>1</v>
      </c>
      <c r="H357" s="316">
        <v>1</v>
      </c>
      <c r="I357" s="316">
        <v>1.002</v>
      </c>
      <c r="J357" s="316">
        <v>1.002</v>
      </c>
      <c r="K357" s="167">
        <v>1.0029999999999999</v>
      </c>
      <c r="L357" s="167">
        <v>1.0009999999999999</v>
      </c>
      <c r="M357" s="63">
        <v>1</v>
      </c>
      <c r="N357" s="63">
        <v>1</v>
      </c>
      <c r="O357" s="63">
        <v>1</v>
      </c>
      <c r="P357" s="318">
        <v>1</v>
      </c>
      <c r="Q357" s="326">
        <v>1</v>
      </c>
      <c r="R357" s="316">
        <v>1</v>
      </c>
      <c r="S357" s="63">
        <v>1</v>
      </c>
      <c r="T357" s="63">
        <v>1</v>
      </c>
      <c r="U357" s="63">
        <v>1</v>
      </c>
      <c r="V357" s="63">
        <v>1</v>
      </c>
    </row>
    <row r="358" spans="1:22" x14ac:dyDescent="0.25">
      <c r="A358" s="46">
        <v>78003</v>
      </c>
      <c r="B358" s="329" t="s">
        <v>495</v>
      </c>
      <c r="C358" s="316">
        <v>1</v>
      </c>
      <c r="D358" s="316">
        <v>1</v>
      </c>
      <c r="E358" s="316">
        <v>1</v>
      </c>
      <c r="F358" s="316">
        <v>1</v>
      </c>
      <c r="G358" s="316">
        <v>1</v>
      </c>
      <c r="H358" s="316">
        <v>1</v>
      </c>
      <c r="I358" s="316">
        <v>1.002</v>
      </c>
      <c r="J358" s="316">
        <v>1.002</v>
      </c>
      <c r="K358" s="167">
        <v>1.0029999999999999</v>
      </c>
      <c r="L358" s="167">
        <v>1.0009999999999999</v>
      </c>
      <c r="M358" s="63">
        <v>1</v>
      </c>
      <c r="N358" s="63">
        <v>1</v>
      </c>
      <c r="O358" s="63">
        <v>1</v>
      </c>
      <c r="P358" s="318">
        <v>1</v>
      </c>
      <c r="Q358" s="326">
        <v>1</v>
      </c>
      <c r="R358" s="316">
        <v>1</v>
      </c>
      <c r="S358" s="63">
        <v>1</v>
      </c>
      <c r="T358" s="63">
        <v>1</v>
      </c>
      <c r="U358" s="63">
        <v>1</v>
      </c>
      <c r="V358" s="63">
        <v>1</v>
      </c>
    </row>
    <row r="359" spans="1:22" x14ac:dyDescent="0.25">
      <c r="A359" s="46">
        <v>78004</v>
      </c>
      <c r="B359" s="329" t="s">
        <v>496</v>
      </c>
      <c r="C359" s="316">
        <v>1</v>
      </c>
      <c r="D359" s="316">
        <v>1</v>
      </c>
      <c r="E359" s="316">
        <v>1</v>
      </c>
      <c r="F359" s="316">
        <v>1</v>
      </c>
      <c r="G359" s="316">
        <v>1</v>
      </c>
      <c r="H359" s="316">
        <v>1</v>
      </c>
      <c r="I359" s="316">
        <v>1.002</v>
      </c>
      <c r="J359" s="316">
        <v>1.002</v>
      </c>
      <c r="K359" s="167">
        <v>1.0029999999999999</v>
      </c>
      <c r="L359" s="167">
        <v>1.0009999999999999</v>
      </c>
      <c r="M359" s="63">
        <v>1</v>
      </c>
      <c r="N359" s="63">
        <v>1</v>
      </c>
      <c r="O359" s="63">
        <v>1</v>
      </c>
      <c r="P359" s="318">
        <v>1</v>
      </c>
      <c r="Q359" s="326">
        <v>1</v>
      </c>
      <c r="R359" s="316">
        <v>1</v>
      </c>
      <c r="S359" s="63">
        <v>1</v>
      </c>
      <c r="T359" s="63">
        <v>1</v>
      </c>
      <c r="U359" s="63">
        <v>1</v>
      </c>
      <c r="V359" s="63">
        <v>1</v>
      </c>
    </row>
    <row r="360" spans="1:22" x14ac:dyDescent="0.25">
      <c r="A360" s="46">
        <v>78005</v>
      </c>
      <c r="B360" s="329" t="s">
        <v>497</v>
      </c>
      <c r="C360" s="316">
        <v>1</v>
      </c>
      <c r="D360" s="316">
        <v>1</v>
      </c>
      <c r="E360" s="316">
        <v>1</v>
      </c>
      <c r="F360" s="316">
        <v>1</v>
      </c>
      <c r="G360" s="316">
        <v>1</v>
      </c>
      <c r="H360" s="316">
        <v>1</v>
      </c>
      <c r="I360" s="316">
        <v>1.002</v>
      </c>
      <c r="J360" s="316">
        <v>1.002</v>
      </c>
      <c r="K360" s="167">
        <v>1.0029999999999999</v>
      </c>
      <c r="L360" s="167">
        <v>1.0009999999999999</v>
      </c>
      <c r="M360" s="63">
        <v>1</v>
      </c>
      <c r="N360" s="63">
        <v>1</v>
      </c>
      <c r="O360" s="63">
        <v>1</v>
      </c>
      <c r="P360" s="318">
        <v>1</v>
      </c>
      <c r="Q360" s="326">
        <v>1</v>
      </c>
      <c r="R360" s="316">
        <v>1</v>
      </c>
      <c r="S360" s="63">
        <v>1</v>
      </c>
      <c r="T360" s="63">
        <v>1</v>
      </c>
      <c r="U360" s="63">
        <v>1</v>
      </c>
      <c r="V360" s="63">
        <v>1</v>
      </c>
    </row>
    <row r="361" spans="1:22" x14ac:dyDescent="0.25">
      <c r="A361" s="46">
        <v>78009</v>
      </c>
      <c r="B361" s="329" t="s">
        <v>498</v>
      </c>
      <c r="C361" s="316">
        <v>1</v>
      </c>
      <c r="D361" s="316">
        <v>1</v>
      </c>
      <c r="E361" s="316">
        <v>1</v>
      </c>
      <c r="F361" s="316">
        <v>1</v>
      </c>
      <c r="G361" s="316">
        <v>1</v>
      </c>
      <c r="H361" s="316">
        <v>1</v>
      </c>
      <c r="I361" s="316">
        <v>1.002</v>
      </c>
      <c r="J361" s="316">
        <v>1.002</v>
      </c>
      <c r="K361" s="167">
        <v>1.0029999999999999</v>
      </c>
      <c r="L361" s="167">
        <v>1.0009999999999999</v>
      </c>
      <c r="M361" s="63">
        <v>1</v>
      </c>
      <c r="N361" s="63">
        <v>1</v>
      </c>
      <c r="O361" s="63">
        <v>1</v>
      </c>
      <c r="P361" s="318">
        <v>1</v>
      </c>
      <c r="Q361" s="326">
        <v>1</v>
      </c>
      <c r="R361" s="316">
        <v>1</v>
      </c>
      <c r="S361" s="63">
        <v>1</v>
      </c>
      <c r="T361" s="63">
        <v>1</v>
      </c>
      <c r="U361" s="63">
        <v>1</v>
      </c>
      <c r="V361" s="63">
        <v>1</v>
      </c>
    </row>
    <row r="362" spans="1:22" x14ac:dyDescent="0.25">
      <c r="A362" s="46">
        <v>78012</v>
      </c>
      <c r="B362" s="329" t="s">
        <v>499</v>
      </c>
      <c r="C362" s="316">
        <v>1</v>
      </c>
      <c r="D362" s="316">
        <v>1</v>
      </c>
      <c r="E362" s="316">
        <v>1</v>
      </c>
      <c r="F362" s="316">
        <v>1</v>
      </c>
      <c r="G362" s="316">
        <v>1</v>
      </c>
      <c r="H362" s="316">
        <v>1</v>
      </c>
      <c r="I362" s="316">
        <v>1.002</v>
      </c>
      <c r="J362" s="316">
        <v>1.002</v>
      </c>
      <c r="K362" s="167">
        <v>1.0029999999999999</v>
      </c>
      <c r="L362" s="167">
        <v>1.0009999999999999</v>
      </c>
      <c r="M362" s="63">
        <v>1</v>
      </c>
      <c r="N362" s="63">
        <v>1</v>
      </c>
      <c r="O362" s="63">
        <v>1</v>
      </c>
      <c r="P362" s="318">
        <v>1</v>
      </c>
      <c r="Q362" s="326">
        <v>1</v>
      </c>
      <c r="R362" s="316">
        <v>1</v>
      </c>
      <c r="S362" s="63">
        <v>1</v>
      </c>
      <c r="T362" s="63">
        <v>1</v>
      </c>
      <c r="U362" s="63">
        <v>1</v>
      </c>
      <c r="V362" s="63">
        <v>1</v>
      </c>
    </row>
    <row r="363" spans="1:22" x14ac:dyDescent="0.25">
      <c r="A363" s="46">
        <v>79077</v>
      </c>
      <c r="B363" s="329" t="s">
        <v>500</v>
      </c>
      <c r="C363" s="316">
        <v>1.0189999999999999</v>
      </c>
      <c r="D363" s="316">
        <v>1.0189999999999999</v>
      </c>
      <c r="E363" s="316">
        <v>1.0189999999999999</v>
      </c>
      <c r="F363" s="316">
        <v>1.0189999999999999</v>
      </c>
      <c r="G363" s="316">
        <v>1.0189999999999999</v>
      </c>
      <c r="H363" s="316">
        <v>1.0189999999999999</v>
      </c>
      <c r="I363" s="316">
        <v>1.0089999999999999</v>
      </c>
      <c r="J363" s="316">
        <v>1.008</v>
      </c>
      <c r="K363" s="167">
        <v>1.0069999999999999</v>
      </c>
      <c r="L363" s="167">
        <v>1.012</v>
      </c>
      <c r="M363" s="63">
        <v>1.014</v>
      </c>
      <c r="N363" s="63">
        <v>1.014</v>
      </c>
      <c r="O363" s="63">
        <v>1.0149999999999999</v>
      </c>
      <c r="P363" s="318">
        <v>1.0149999999999999</v>
      </c>
      <c r="Q363" s="326">
        <v>1.0189999999999999</v>
      </c>
      <c r="R363" s="316">
        <v>1.0169999999999999</v>
      </c>
      <c r="S363" s="63">
        <v>1.0149999999999999</v>
      </c>
      <c r="T363" s="63">
        <v>1.0109999999999999</v>
      </c>
      <c r="U363" s="63">
        <v>1.0109999999999999</v>
      </c>
      <c r="V363" s="63">
        <v>1.0129999999999999</v>
      </c>
    </row>
    <row r="364" spans="1:22" x14ac:dyDescent="0.25">
      <c r="A364" s="46">
        <v>79078</v>
      </c>
      <c r="B364" s="329" t="s">
        <v>501</v>
      </c>
      <c r="C364" s="316">
        <v>1.0189999999999999</v>
      </c>
      <c r="D364" s="316">
        <v>1.0189999999999999</v>
      </c>
      <c r="E364" s="316">
        <v>1.0189999999999999</v>
      </c>
      <c r="F364" s="316">
        <v>1.0189999999999999</v>
      </c>
      <c r="G364" s="316">
        <v>1.0189999999999999</v>
      </c>
      <c r="H364" s="316">
        <v>1.0189999999999999</v>
      </c>
      <c r="I364" s="316">
        <v>1.0089999999999999</v>
      </c>
      <c r="J364" s="316">
        <v>1.008</v>
      </c>
      <c r="K364" s="167">
        <v>1.0069999999999999</v>
      </c>
      <c r="L364" s="167">
        <v>1.012</v>
      </c>
      <c r="M364" s="63">
        <v>1.014</v>
      </c>
      <c r="N364" s="63">
        <v>1.014</v>
      </c>
      <c r="O364" s="63">
        <v>1.0149999999999999</v>
      </c>
      <c r="P364" s="318">
        <v>1.0149999999999999</v>
      </c>
      <c r="Q364" s="326">
        <v>1.0189999999999999</v>
      </c>
      <c r="R364" s="316">
        <v>1.0169999999999999</v>
      </c>
      <c r="S364" s="63">
        <v>1.0149999999999999</v>
      </c>
      <c r="T364" s="63">
        <v>1.0109999999999999</v>
      </c>
      <c r="U364" s="63">
        <v>1.0109999999999999</v>
      </c>
      <c r="V364" s="63">
        <v>1.0129999999999999</v>
      </c>
    </row>
    <row r="365" spans="1:22" x14ac:dyDescent="0.25">
      <c r="A365" s="46">
        <v>80116</v>
      </c>
      <c r="B365" s="329" t="s">
        <v>502</v>
      </c>
      <c r="C365" s="316">
        <v>1.0129999999999999</v>
      </c>
      <c r="D365" s="316">
        <v>1.0129999999999999</v>
      </c>
      <c r="E365" s="316">
        <v>1.0129999999999999</v>
      </c>
      <c r="F365" s="316">
        <v>1.0129999999999999</v>
      </c>
      <c r="G365" s="316">
        <v>1.0129999999999999</v>
      </c>
      <c r="H365" s="316">
        <v>1.0129999999999999</v>
      </c>
      <c r="I365" s="316">
        <v>1.0109999999999999</v>
      </c>
      <c r="J365" s="316">
        <v>1.012</v>
      </c>
      <c r="K365" s="167">
        <v>1.0109999999999999</v>
      </c>
      <c r="L365" s="167">
        <v>1.008</v>
      </c>
      <c r="M365" s="63">
        <v>1.008</v>
      </c>
      <c r="N365" s="63">
        <v>1.008</v>
      </c>
      <c r="O365" s="63">
        <v>1.0069999999999999</v>
      </c>
      <c r="P365" s="318">
        <v>1.008</v>
      </c>
      <c r="Q365" s="326">
        <v>1.006</v>
      </c>
      <c r="R365" s="316">
        <v>1.006</v>
      </c>
      <c r="S365" s="63">
        <v>1.01</v>
      </c>
      <c r="T365" s="63">
        <v>1.0069999999999999</v>
      </c>
      <c r="U365" s="63">
        <v>1.0109999999999999</v>
      </c>
      <c r="V365" s="63">
        <v>1.012</v>
      </c>
    </row>
    <row r="366" spans="1:22" x14ac:dyDescent="0.25">
      <c r="A366" s="46">
        <v>80118</v>
      </c>
      <c r="B366" s="329" t="s">
        <v>503</v>
      </c>
      <c r="C366" s="316">
        <v>1.0129999999999999</v>
      </c>
      <c r="D366" s="316">
        <v>1.0129999999999999</v>
      </c>
      <c r="E366" s="316">
        <v>1.0129999999999999</v>
      </c>
      <c r="F366" s="316">
        <v>1.0129999999999999</v>
      </c>
      <c r="G366" s="316">
        <v>1.0129999999999999</v>
      </c>
      <c r="H366" s="316">
        <v>1.0129999999999999</v>
      </c>
      <c r="I366" s="316">
        <v>1.0109999999999999</v>
      </c>
      <c r="J366" s="316">
        <v>1.012</v>
      </c>
      <c r="K366" s="167">
        <v>1.0109999999999999</v>
      </c>
      <c r="L366" s="167">
        <v>1.008</v>
      </c>
      <c r="M366" s="63">
        <v>1.008</v>
      </c>
      <c r="N366" s="63">
        <v>1.008</v>
      </c>
      <c r="O366" s="63">
        <v>1.0069999999999999</v>
      </c>
      <c r="P366" s="318">
        <v>1.008</v>
      </c>
      <c r="Q366" s="326">
        <v>1.006</v>
      </c>
      <c r="R366" s="316">
        <v>1.006</v>
      </c>
      <c r="S366" s="63">
        <v>1.01</v>
      </c>
      <c r="T366" s="63">
        <v>1.0069999999999999</v>
      </c>
      <c r="U366" s="63">
        <v>1.0109999999999999</v>
      </c>
      <c r="V366" s="63">
        <v>1.012</v>
      </c>
    </row>
    <row r="367" spans="1:22" x14ac:dyDescent="0.25">
      <c r="A367" s="46">
        <v>80119</v>
      </c>
      <c r="B367" s="329" t="s">
        <v>504</v>
      </c>
      <c r="C367" s="316">
        <v>1.0129999999999999</v>
      </c>
      <c r="D367" s="316">
        <v>1.0129999999999999</v>
      </c>
      <c r="E367" s="316">
        <v>1.0129999999999999</v>
      </c>
      <c r="F367" s="316">
        <v>1.0129999999999999</v>
      </c>
      <c r="G367" s="316">
        <v>1.0129999999999999</v>
      </c>
      <c r="H367" s="316">
        <v>1.0129999999999999</v>
      </c>
      <c r="I367" s="316">
        <v>1.0109999999999999</v>
      </c>
      <c r="J367" s="316">
        <v>1.012</v>
      </c>
      <c r="K367" s="167">
        <v>1.0109999999999999</v>
      </c>
      <c r="L367" s="167">
        <v>1.008</v>
      </c>
      <c r="M367" s="63">
        <v>1.008</v>
      </c>
      <c r="N367" s="63">
        <v>1.008</v>
      </c>
      <c r="O367" s="63">
        <v>1.0069999999999999</v>
      </c>
      <c r="P367" s="318">
        <v>1.008</v>
      </c>
      <c r="Q367" s="326">
        <v>1.006</v>
      </c>
      <c r="R367" s="316">
        <v>1.006</v>
      </c>
      <c r="S367" s="63">
        <v>1.01</v>
      </c>
      <c r="T367" s="63">
        <v>1.0069999999999999</v>
      </c>
      <c r="U367" s="63">
        <v>1.0109999999999999</v>
      </c>
      <c r="V367" s="63">
        <v>1.012</v>
      </c>
    </row>
    <row r="368" spans="1:22" x14ac:dyDescent="0.25">
      <c r="A368" s="46">
        <v>80121</v>
      </c>
      <c r="B368" s="329" t="s">
        <v>505</v>
      </c>
      <c r="C368" s="316">
        <v>1.0129999999999999</v>
      </c>
      <c r="D368" s="316">
        <v>1.0129999999999999</v>
      </c>
      <c r="E368" s="316">
        <v>1.0129999999999999</v>
      </c>
      <c r="F368" s="316">
        <v>1.0129999999999999</v>
      </c>
      <c r="G368" s="316">
        <v>1.0129999999999999</v>
      </c>
      <c r="H368" s="316">
        <v>1.0129999999999999</v>
      </c>
      <c r="I368" s="316">
        <v>1.0109999999999999</v>
      </c>
      <c r="J368" s="316">
        <v>1.012</v>
      </c>
      <c r="K368" s="167">
        <v>1.0109999999999999</v>
      </c>
      <c r="L368" s="167">
        <v>1.008</v>
      </c>
      <c r="M368" s="63">
        <v>1.008</v>
      </c>
      <c r="N368" s="63">
        <v>1.008</v>
      </c>
      <c r="O368" s="63">
        <v>1.0069999999999999</v>
      </c>
      <c r="P368" s="318">
        <v>1.008</v>
      </c>
      <c r="Q368" s="326">
        <v>1.006</v>
      </c>
      <c r="R368" s="316">
        <v>1.006</v>
      </c>
      <c r="S368" s="63">
        <v>1.01</v>
      </c>
      <c r="T368" s="63">
        <v>1.0069999999999999</v>
      </c>
      <c r="U368" s="63">
        <v>1.0109999999999999</v>
      </c>
      <c r="V368" s="63">
        <v>1.012</v>
      </c>
    </row>
    <row r="369" spans="1:22" x14ac:dyDescent="0.25">
      <c r="A369" s="46">
        <v>80122</v>
      </c>
      <c r="B369" s="329" t="s">
        <v>506</v>
      </c>
      <c r="C369" s="316">
        <v>1.0129999999999999</v>
      </c>
      <c r="D369" s="316">
        <v>1.0129999999999999</v>
      </c>
      <c r="E369" s="316">
        <v>1.0129999999999999</v>
      </c>
      <c r="F369" s="316">
        <v>1.0129999999999999</v>
      </c>
      <c r="G369" s="316">
        <v>1.0129999999999999</v>
      </c>
      <c r="H369" s="316">
        <v>1.0129999999999999</v>
      </c>
      <c r="I369" s="316">
        <v>1.0109999999999999</v>
      </c>
      <c r="J369" s="316">
        <v>1.012</v>
      </c>
      <c r="K369" s="167">
        <v>1.0109999999999999</v>
      </c>
      <c r="L369" s="167">
        <v>1.008</v>
      </c>
      <c r="M369" s="63">
        <v>1.008</v>
      </c>
      <c r="N369" s="63">
        <v>1.008</v>
      </c>
      <c r="O369" s="63">
        <v>1.0069999999999999</v>
      </c>
      <c r="P369" s="318">
        <v>1.008</v>
      </c>
      <c r="Q369" s="326">
        <v>1.006</v>
      </c>
      <c r="R369" s="316">
        <v>1.006</v>
      </c>
      <c r="S369" s="63">
        <v>1.01</v>
      </c>
      <c r="T369" s="63">
        <v>1.0069999999999999</v>
      </c>
      <c r="U369" s="63">
        <v>1.0109999999999999</v>
      </c>
      <c r="V369" s="63">
        <v>1.012</v>
      </c>
    </row>
    <row r="370" spans="1:22" x14ac:dyDescent="0.25">
      <c r="A370" s="46">
        <v>80125</v>
      </c>
      <c r="B370" s="329" t="s">
        <v>507</v>
      </c>
      <c r="C370" s="316">
        <v>1.0129999999999999</v>
      </c>
      <c r="D370" s="316">
        <v>1.0129999999999999</v>
      </c>
      <c r="E370" s="316">
        <v>1.0129999999999999</v>
      </c>
      <c r="F370" s="316">
        <v>1.0129999999999999</v>
      </c>
      <c r="G370" s="316">
        <v>1.0129999999999999</v>
      </c>
      <c r="H370" s="316">
        <v>1.0129999999999999</v>
      </c>
      <c r="I370" s="316">
        <v>1.0109999999999999</v>
      </c>
      <c r="J370" s="316">
        <v>1.012</v>
      </c>
      <c r="K370" s="167">
        <v>1.0109999999999999</v>
      </c>
      <c r="L370" s="167">
        <v>1.008</v>
      </c>
      <c r="M370" s="63">
        <v>1.008</v>
      </c>
      <c r="N370" s="63">
        <v>1.008</v>
      </c>
      <c r="O370" s="63">
        <v>1.0069999999999999</v>
      </c>
      <c r="P370" s="318">
        <v>1.008</v>
      </c>
      <c r="Q370" s="326">
        <v>1.006</v>
      </c>
      <c r="R370" s="316">
        <v>1.006</v>
      </c>
      <c r="S370" s="63">
        <v>1.01</v>
      </c>
      <c r="T370" s="63">
        <v>1.0069999999999999</v>
      </c>
      <c r="U370" s="63">
        <v>1.0109999999999999</v>
      </c>
      <c r="V370" s="63">
        <v>1.012</v>
      </c>
    </row>
    <row r="371" spans="1:22" x14ac:dyDescent="0.25">
      <c r="A371" s="46">
        <v>81094</v>
      </c>
      <c r="B371" s="329" t="s">
        <v>508</v>
      </c>
      <c r="C371" s="316">
        <v>1.018</v>
      </c>
      <c r="D371" s="316">
        <v>1.018</v>
      </c>
      <c r="E371" s="316">
        <v>1.018</v>
      </c>
      <c r="F371" s="316">
        <v>1.018</v>
      </c>
      <c r="G371" s="316">
        <v>1.018</v>
      </c>
      <c r="H371" s="316">
        <v>1.018</v>
      </c>
      <c r="I371" s="316">
        <v>1.018</v>
      </c>
      <c r="J371" s="316">
        <v>1.014</v>
      </c>
      <c r="K371" s="167">
        <v>1.0149999999999999</v>
      </c>
      <c r="L371" s="167">
        <v>1.012</v>
      </c>
      <c r="M371" s="63">
        <v>1.016</v>
      </c>
      <c r="N371" s="63">
        <v>1.016</v>
      </c>
      <c r="O371" s="63">
        <v>1.0169999999999999</v>
      </c>
      <c r="P371" s="318">
        <v>1.018</v>
      </c>
      <c r="Q371" s="326">
        <v>1.016</v>
      </c>
      <c r="R371" s="316">
        <v>1.016</v>
      </c>
      <c r="S371" s="63">
        <v>1.016</v>
      </c>
      <c r="T371" s="63">
        <v>1.014</v>
      </c>
      <c r="U371" s="63">
        <v>1.012</v>
      </c>
      <c r="V371" s="63">
        <v>1.012</v>
      </c>
    </row>
    <row r="372" spans="1:22" x14ac:dyDescent="0.25">
      <c r="A372" s="46">
        <v>81095</v>
      </c>
      <c r="B372" s="329" t="s">
        <v>509</v>
      </c>
      <c r="C372" s="316">
        <v>1.018</v>
      </c>
      <c r="D372" s="316">
        <v>1.018</v>
      </c>
      <c r="E372" s="316">
        <v>1.018</v>
      </c>
      <c r="F372" s="316">
        <v>1.018</v>
      </c>
      <c r="G372" s="316">
        <v>1.018</v>
      </c>
      <c r="H372" s="316">
        <v>1.018</v>
      </c>
      <c r="I372" s="316">
        <v>1.018</v>
      </c>
      <c r="J372" s="316">
        <v>1.014</v>
      </c>
      <c r="K372" s="167">
        <v>1.0149999999999999</v>
      </c>
      <c r="L372" s="167">
        <v>1.012</v>
      </c>
      <c r="M372" s="63">
        <v>1.016</v>
      </c>
      <c r="N372" s="63">
        <v>1.016</v>
      </c>
      <c r="O372" s="63">
        <v>1.0169999999999999</v>
      </c>
      <c r="P372" s="318">
        <v>1.018</v>
      </c>
      <c r="Q372" s="326">
        <v>1.016</v>
      </c>
      <c r="R372" s="316">
        <v>1.016</v>
      </c>
      <c r="S372" s="63">
        <v>1.016</v>
      </c>
      <c r="T372" s="63">
        <v>1.014</v>
      </c>
      <c r="U372" s="63">
        <v>1.012</v>
      </c>
      <c r="V372" s="63">
        <v>1.012</v>
      </c>
    </row>
    <row r="373" spans="1:22" x14ac:dyDescent="0.25">
      <c r="A373" s="46">
        <v>81096</v>
      </c>
      <c r="B373" s="329" t="s">
        <v>510</v>
      </c>
      <c r="C373" s="316">
        <v>1.018</v>
      </c>
      <c r="D373" s="316">
        <v>1.018</v>
      </c>
      <c r="E373" s="316">
        <v>1.018</v>
      </c>
      <c r="F373" s="316">
        <v>1.018</v>
      </c>
      <c r="G373" s="316">
        <v>1.018</v>
      </c>
      <c r="H373" s="316">
        <v>1.018</v>
      </c>
      <c r="I373" s="316">
        <v>1.018</v>
      </c>
      <c r="J373" s="316">
        <v>1.014</v>
      </c>
      <c r="K373" s="167">
        <v>1.0149999999999999</v>
      </c>
      <c r="L373" s="167">
        <v>1.012</v>
      </c>
      <c r="M373" s="63">
        <v>1.016</v>
      </c>
      <c r="N373" s="63">
        <v>1.016</v>
      </c>
      <c r="O373" s="63">
        <v>1.0169999999999999</v>
      </c>
      <c r="P373" s="318">
        <v>1.018</v>
      </c>
      <c r="Q373" s="326">
        <v>1.016</v>
      </c>
      <c r="R373" s="316">
        <v>1.016</v>
      </c>
      <c r="S373" s="63">
        <v>1.016</v>
      </c>
      <c r="T373" s="63">
        <v>1.014</v>
      </c>
      <c r="U373" s="63">
        <v>1.012</v>
      </c>
      <c r="V373" s="63">
        <v>1.012</v>
      </c>
    </row>
    <row r="374" spans="1:22" x14ac:dyDescent="0.25">
      <c r="A374" s="46">
        <v>81097</v>
      </c>
      <c r="B374" s="329" t="s">
        <v>511</v>
      </c>
      <c r="C374" s="316">
        <v>1.018</v>
      </c>
      <c r="D374" s="316">
        <v>1.018</v>
      </c>
      <c r="E374" s="316">
        <v>1.018</v>
      </c>
      <c r="F374" s="316">
        <v>1.018</v>
      </c>
      <c r="G374" s="316">
        <v>1.018</v>
      </c>
      <c r="H374" s="316">
        <v>1.018</v>
      </c>
      <c r="I374" s="316">
        <v>1.018</v>
      </c>
      <c r="J374" s="316">
        <v>1.014</v>
      </c>
      <c r="K374" s="167">
        <v>1.0149999999999999</v>
      </c>
      <c r="L374" s="167">
        <v>1.012</v>
      </c>
      <c r="M374" s="63">
        <v>1.016</v>
      </c>
      <c r="N374" s="63">
        <v>1.016</v>
      </c>
      <c r="O374" s="63">
        <v>1.0169999999999999</v>
      </c>
      <c r="P374" s="318">
        <v>1.018</v>
      </c>
      <c r="Q374" s="326">
        <v>1.016</v>
      </c>
      <c r="R374" s="316">
        <v>1.016</v>
      </c>
      <c r="S374" s="63">
        <v>1.016</v>
      </c>
      <c r="T374" s="63">
        <v>1.014</v>
      </c>
      <c r="U374" s="63">
        <v>1.012</v>
      </c>
      <c r="V374" s="63">
        <v>1.012</v>
      </c>
    </row>
    <row r="375" spans="1:22" x14ac:dyDescent="0.25">
      <c r="A375" s="46">
        <v>82100</v>
      </c>
      <c r="B375" s="329" t="s">
        <v>512</v>
      </c>
      <c r="C375" s="316">
        <v>1.0109999999999999</v>
      </c>
      <c r="D375" s="316">
        <v>1.0109999999999999</v>
      </c>
      <c r="E375" s="316">
        <v>1.0109999999999999</v>
      </c>
      <c r="F375" s="316">
        <v>1.0109999999999999</v>
      </c>
      <c r="G375" s="316">
        <v>1.0109999999999999</v>
      </c>
      <c r="H375" s="316">
        <v>1.0109999999999999</v>
      </c>
      <c r="I375" s="316">
        <v>1.0069999999999999</v>
      </c>
      <c r="J375" s="316">
        <v>1.0029999999999999</v>
      </c>
      <c r="K375" s="167">
        <v>1.0029999999999999</v>
      </c>
      <c r="L375" s="167">
        <v>1.0009999999999999</v>
      </c>
      <c r="M375" s="63">
        <v>1.0029999999999999</v>
      </c>
      <c r="N375" s="63">
        <v>1.0029999999999999</v>
      </c>
      <c r="O375" s="63">
        <v>1.006</v>
      </c>
      <c r="P375" s="318">
        <v>1.0049999999999999</v>
      </c>
      <c r="Q375" s="326">
        <v>1</v>
      </c>
      <c r="R375" s="316">
        <v>1</v>
      </c>
      <c r="S375" s="63">
        <v>1</v>
      </c>
      <c r="T375" s="63">
        <v>1</v>
      </c>
      <c r="U375" s="63">
        <v>1</v>
      </c>
      <c r="V375" s="63">
        <v>1</v>
      </c>
    </row>
    <row r="376" spans="1:22" x14ac:dyDescent="0.25">
      <c r="A376" s="46">
        <v>82101</v>
      </c>
      <c r="B376" s="329" t="s">
        <v>513</v>
      </c>
      <c r="C376" s="316">
        <v>1.0109999999999999</v>
      </c>
      <c r="D376" s="316">
        <v>1.0109999999999999</v>
      </c>
      <c r="E376" s="316">
        <v>1.0109999999999999</v>
      </c>
      <c r="F376" s="316">
        <v>1.0109999999999999</v>
      </c>
      <c r="G376" s="316">
        <v>1.0109999999999999</v>
      </c>
      <c r="H376" s="316">
        <v>1.0109999999999999</v>
      </c>
      <c r="I376" s="316">
        <v>1.0069999999999999</v>
      </c>
      <c r="J376" s="316">
        <v>1.0029999999999999</v>
      </c>
      <c r="K376" s="167">
        <v>1.0029999999999999</v>
      </c>
      <c r="L376" s="167">
        <v>1.0009999999999999</v>
      </c>
      <c r="M376" s="63">
        <v>1.0029999999999999</v>
      </c>
      <c r="N376" s="63">
        <v>1.0029999999999999</v>
      </c>
      <c r="O376" s="63">
        <v>1.006</v>
      </c>
      <c r="P376" s="318">
        <v>1.0049999999999999</v>
      </c>
      <c r="Q376" s="326">
        <v>1</v>
      </c>
      <c r="R376" s="316">
        <v>1</v>
      </c>
      <c r="S376" s="63">
        <v>1</v>
      </c>
      <c r="T376" s="63">
        <v>1</v>
      </c>
      <c r="U376" s="63">
        <v>1</v>
      </c>
      <c r="V376" s="63">
        <v>1</v>
      </c>
    </row>
    <row r="377" spans="1:22" x14ac:dyDescent="0.25">
      <c r="A377" s="46">
        <v>82105</v>
      </c>
      <c r="B377" s="329" t="s">
        <v>514</v>
      </c>
      <c r="C377" s="316">
        <v>1.0109999999999999</v>
      </c>
      <c r="D377" s="316">
        <v>1.0109999999999999</v>
      </c>
      <c r="E377" s="316">
        <v>1.0109999999999999</v>
      </c>
      <c r="F377" s="316">
        <v>1.0109999999999999</v>
      </c>
      <c r="G377" s="316">
        <v>1.0109999999999999</v>
      </c>
      <c r="H377" s="316">
        <v>1.0109999999999999</v>
      </c>
      <c r="I377" s="316">
        <v>1.0069999999999999</v>
      </c>
      <c r="J377" s="316">
        <v>1.0029999999999999</v>
      </c>
      <c r="K377" s="167">
        <v>1.0029999999999999</v>
      </c>
      <c r="L377" s="167">
        <v>1.0009999999999999</v>
      </c>
      <c r="M377" s="63">
        <v>1.0029999999999999</v>
      </c>
      <c r="N377" s="63">
        <v>1.0029999999999999</v>
      </c>
      <c r="O377" s="63">
        <v>1.006</v>
      </c>
      <c r="P377" s="318">
        <v>1.0049999999999999</v>
      </c>
      <c r="Q377" s="326">
        <v>1</v>
      </c>
      <c r="R377" s="316">
        <v>1</v>
      </c>
      <c r="S377" s="63">
        <v>1</v>
      </c>
      <c r="T377" s="63">
        <v>1</v>
      </c>
      <c r="U377" s="63">
        <v>1</v>
      </c>
      <c r="V377" s="63">
        <v>1</v>
      </c>
    </row>
    <row r="378" spans="1:22" x14ac:dyDescent="0.25">
      <c r="A378" s="46">
        <v>82108</v>
      </c>
      <c r="B378" s="329" t="s">
        <v>515</v>
      </c>
      <c r="C378" s="316">
        <v>1.0109999999999999</v>
      </c>
      <c r="D378" s="316">
        <v>1.0109999999999999</v>
      </c>
      <c r="E378" s="316">
        <v>1.0109999999999999</v>
      </c>
      <c r="F378" s="316">
        <v>1.0109999999999999</v>
      </c>
      <c r="G378" s="316">
        <v>1.0109999999999999</v>
      </c>
      <c r="H378" s="316">
        <v>1.0109999999999999</v>
      </c>
      <c r="I378" s="316">
        <v>1.0069999999999999</v>
      </c>
      <c r="J378" s="316">
        <v>1.0029999999999999</v>
      </c>
      <c r="K378" s="167">
        <v>1.0029999999999999</v>
      </c>
      <c r="L378" s="167">
        <v>1.0009999999999999</v>
      </c>
      <c r="M378" s="63">
        <v>1.0029999999999999</v>
      </c>
      <c r="N378" s="63">
        <v>1.0029999999999999</v>
      </c>
      <c r="O378" s="63">
        <v>1.006</v>
      </c>
      <c r="P378" s="318">
        <v>1.0049999999999999</v>
      </c>
      <c r="Q378" s="326">
        <v>1</v>
      </c>
      <c r="R378" s="316">
        <v>1</v>
      </c>
      <c r="S378" s="63">
        <v>1</v>
      </c>
      <c r="T378" s="63">
        <v>1</v>
      </c>
      <c r="U378" s="63">
        <v>1</v>
      </c>
      <c r="V378" s="63">
        <v>1</v>
      </c>
    </row>
    <row r="379" spans="1:22" x14ac:dyDescent="0.25">
      <c r="A379" s="46">
        <v>83001</v>
      </c>
      <c r="B379" s="329" t="s">
        <v>516</v>
      </c>
      <c r="C379" s="316">
        <v>1.0900000000000001</v>
      </c>
      <c r="D379" s="316">
        <v>1.0900000000000001</v>
      </c>
      <c r="E379" s="316">
        <v>1.0900000000000001</v>
      </c>
      <c r="F379" s="316">
        <v>1.0900000000000001</v>
      </c>
      <c r="G379" s="316">
        <v>1.0900000000000001</v>
      </c>
      <c r="H379" s="316">
        <v>1.0900000000000001</v>
      </c>
      <c r="I379" s="316">
        <v>1.0820000000000001</v>
      </c>
      <c r="J379" s="316">
        <v>1.079</v>
      </c>
      <c r="K379" s="167">
        <v>1.079</v>
      </c>
      <c r="L379" s="167">
        <v>1.08</v>
      </c>
      <c r="M379" s="63">
        <v>1.0840000000000001</v>
      </c>
      <c r="N379" s="63">
        <v>1.081</v>
      </c>
      <c r="O379" s="63">
        <v>1.0840000000000001</v>
      </c>
      <c r="P379" s="318">
        <v>1.081</v>
      </c>
      <c r="Q379" s="326">
        <v>1.0780000000000001</v>
      </c>
      <c r="R379" s="316">
        <v>1.0780000000000001</v>
      </c>
      <c r="S379" s="63">
        <v>1.08</v>
      </c>
      <c r="T379" s="63">
        <v>1.0780000000000001</v>
      </c>
      <c r="U379" s="63">
        <v>1.0760000000000001</v>
      </c>
      <c r="V379" s="63">
        <v>1.075</v>
      </c>
    </row>
    <row r="380" spans="1:22" x14ac:dyDescent="0.25">
      <c r="A380" s="46">
        <v>83002</v>
      </c>
      <c r="B380" s="329" t="s">
        <v>517</v>
      </c>
      <c r="C380" s="316">
        <v>1.0900000000000001</v>
      </c>
      <c r="D380" s="316">
        <v>1.0900000000000001</v>
      </c>
      <c r="E380" s="316">
        <v>1.0900000000000001</v>
      </c>
      <c r="F380" s="316">
        <v>1.0900000000000001</v>
      </c>
      <c r="G380" s="316">
        <v>1.0900000000000001</v>
      </c>
      <c r="H380" s="316">
        <v>1.0900000000000001</v>
      </c>
      <c r="I380" s="316">
        <v>1.0820000000000001</v>
      </c>
      <c r="J380" s="316">
        <v>1.079</v>
      </c>
      <c r="K380" s="167">
        <v>1.079</v>
      </c>
      <c r="L380" s="167">
        <v>1.08</v>
      </c>
      <c r="M380" s="63">
        <v>1.0840000000000001</v>
      </c>
      <c r="N380" s="63">
        <v>1.081</v>
      </c>
      <c r="O380" s="63">
        <v>1.0840000000000001</v>
      </c>
      <c r="P380" s="318">
        <v>1.081</v>
      </c>
      <c r="Q380" s="326">
        <v>1.0780000000000001</v>
      </c>
      <c r="R380" s="316">
        <v>1.0780000000000001</v>
      </c>
      <c r="S380" s="63">
        <v>1.08</v>
      </c>
      <c r="T380" s="63">
        <v>1.0780000000000001</v>
      </c>
      <c r="U380" s="63">
        <v>1.0760000000000001</v>
      </c>
      <c r="V380" s="63">
        <v>1.075</v>
      </c>
    </row>
    <row r="381" spans="1:22" x14ac:dyDescent="0.25">
      <c r="A381" s="46">
        <v>83003</v>
      </c>
      <c r="B381" s="329" t="s">
        <v>518</v>
      </c>
      <c r="C381" s="316">
        <v>1.0900000000000001</v>
      </c>
      <c r="D381" s="316">
        <v>1.0900000000000001</v>
      </c>
      <c r="E381" s="316">
        <v>1.0900000000000001</v>
      </c>
      <c r="F381" s="316">
        <v>1.0900000000000001</v>
      </c>
      <c r="G381" s="316">
        <v>1.0900000000000001</v>
      </c>
      <c r="H381" s="316">
        <v>1.0900000000000001</v>
      </c>
      <c r="I381" s="316">
        <v>1.0820000000000001</v>
      </c>
      <c r="J381" s="316">
        <v>1.079</v>
      </c>
      <c r="K381" s="167">
        <v>1.079</v>
      </c>
      <c r="L381" s="167">
        <v>1.08</v>
      </c>
      <c r="M381" s="63">
        <v>1.0840000000000001</v>
      </c>
      <c r="N381" s="63">
        <v>1.081</v>
      </c>
      <c r="O381" s="63">
        <v>1.0840000000000001</v>
      </c>
      <c r="P381" s="318">
        <v>1.081</v>
      </c>
      <c r="Q381" s="326">
        <v>1.0780000000000001</v>
      </c>
      <c r="R381" s="316">
        <v>1.0780000000000001</v>
      </c>
      <c r="S381" s="63">
        <v>1.08</v>
      </c>
      <c r="T381" s="63">
        <v>1.0780000000000001</v>
      </c>
      <c r="U381" s="63">
        <v>1.0760000000000001</v>
      </c>
      <c r="V381" s="63">
        <v>1.075</v>
      </c>
    </row>
    <row r="382" spans="1:22" x14ac:dyDescent="0.25">
      <c r="A382" s="46">
        <v>83005</v>
      </c>
      <c r="B382" s="329" t="s">
        <v>519</v>
      </c>
      <c r="C382" s="316">
        <v>1.0900000000000001</v>
      </c>
      <c r="D382" s="316">
        <v>1.0900000000000001</v>
      </c>
      <c r="E382" s="316">
        <v>1.0900000000000001</v>
      </c>
      <c r="F382" s="316">
        <v>1.0900000000000001</v>
      </c>
      <c r="G382" s="316">
        <v>1.0900000000000001</v>
      </c>
      <c r="H382" s="316">
        <v>1.0900000000000001</v>
      </c>
      <c r="I382" s="316">
        <v>1.0820000000000001</v>
      </c>
      <c r="J382" s="316">
        <v>1.079</v>
      </c>
      <c r="K382" s="167">
        <v>1.079</v>
      </c>
      <c r="L382" s="167">
        <v>1.08</v>
      </c>
      <c r="M382" s="63">
        <v>1.0840000000000001</v>
      </c>
      <c r="N382" s="63">
        <v>1.081</v>
      </c>
      <c r="O382" s="63">
        <v>1.0840000000000001</v>
      </c>
      <c r="P382" s="318">
        <v>1.081</v>
      </c>
      <c r="Q382" s="326">
        <v>1.0780000000000001</v>
      </c>
      <c r="R382" s="316">
        <v>1.0780000000000001</v>
      </c>
      <c r="S382" s="63">
        <v>1.08</v>
      </c>
      <c r="T382" s="63">
        <v>1.0780000000000001</v>
      </c>
      <c r="U382" s="63">
        <v>1.0760000000000001</v>
      </c>
      <c r="V382" s="63">
        <v>1.075</v>
      </c>
    </row>
    <row r="383" spans="1:22" x14ac:dyDescent="0.25">
      <c r="A383" s="46">
        <v>84001</v>
      </c>
      <c r="B383" s="329" t="s">
        <v>520</v>
      </c>
      <c r="C383" s="316">
        <v>1.034</v>
      </c>
      <c r="D383" s="316">
        <v>1.034</v>
      </c>
      <c r="E383" s="316">
        <v>1.034</v>
      </c>
      <c r="F383" s="316">
        <v>1.034</v>
      </c>
      <c r="G383" s="316">
        <v>1.034</v>
      </c>
      <c r="H383" s="316">
        <v>1.034</v>
      </c>
      <c r="I383" s="316">
        <v>1.0289999999999999</v>
      </c>
      <c r="J383" s="316">
        <v>1.026</v>
      </c>
      <c r="K383" s="167">
        <v>1.0269999999999999</v>
      </c>
      <c r="L383" s="167">
        <v>1.026</v>
      </c>
      <c r="M383" s="63">
        <v>1.03</v>
      </c>
      <c r="N383" s="63">
        <v>1.0289999999999999</v>
      </c>
      <c r="O383" s="63">
        <v>1.03</v>
      </c>
      <c r="P383" s="318">
        <v>1.03</v>
      </c>
      <c r="Q383" s="326">
        <v>1.0289999999999999</v>
      </c>
      <c r="R383" s="316">
        <v>1.028</v>
      </c>
      <c r="S383" s="63">
        <v>1.032</v>
      </c>
      <c r="T383" s="63">
        <v>1.0309999999999999</v>
      </c>
      <c r="U383" s="63">
        <v>1.032</v>
      </c>
      <c r="V383" s="63">
        <v>1.0309999999999999</v>
      </c>
    </row>
    <row r="384" spans="1:22" x14ac:dyDescent="0.25">
      <c r="A384" s="46">
        <v>84002</v>
      </c>
      <c r="B384" s="329" t="s">
        <v>521</v>
      </c>
      <c r="C384" s="316">
        <v>1.034</v>
      </c>
      <c r="D384" s="316">
        <v>1.034</v>
      </c>
      <c r="E384" s="316">
        <v>1.034</v>
      </c>
      <c r="F384" s="316">
        <v>1.034</v>
      </c>
      <c r="G384" s="316">
        <v>1.034</v>
      </c>
      <c r="H384" s="316">
        <v>1.034</v>
      </c>
      <c r="I384" s="316">
        <v>1.0289999999999999</v>
      </c>
      <c r="J384" s="316">
        <v>1.026</v>
      </c>
      <c r="K384" s="167">
        <v>1.0269999999999999</v>
      </c>
      <c r="L384" s="167">
        <v>1.026</v>
      </c>
      <c r="M384" s="63">
        <v>1.03</v>
      </c>
      <c r="N384" s="63">
        <v>1.0289999999999999</v>
      </c>
      <c r="O384" s="63">
        <v>1.03</v>
      </c>
      <c r="P384" s="318">
        <v>1.03</v>
      </c>
      <c r="Q384" s="326">
        <v>1.0289999999999999</v>
      </c>
      <c r="R384" s="316">
        <v>1.028</v>
      </c>
      <c r="S384" s="63">
        <v>1.032</v>
      </c>
      <c r="T384" s="63">
        <v>1.0309999999999999</v>
      </c>
      <c r="U384" s="63">
        <v>1.032</v>
      </c>
      <c r="V384" s="63">
        <v>1.0309999999999999</v>
      </c>
    </row>
    <row r="385" spans="1:22" x14ac:dyDescent="0.25">
      <c r="A385" s="46">
        <v>84003</v>
      </c>
      <c r="B385" s="329" t="s">
        <v>522</v>
      </c>
      <c r="C385" s="316">
        <v>1.034</v>
      </c>
      <c r="D385" s="316">
        <v>1.034</v>
      </c>
      <c r="E385" s="316">
        <v>1.034</v>
      </c>
      <c r="F385" s="316">
        <v>1.034</v>
      </c>
      <c r="G385" s="316">
        <v>1.034</v>
      </c>
      <c r="H385" s="316">
        <v>1.034</v>
      </c>
      <c r="I385" s="316">
        <v>1.0289999999999999</v>
      </c>
      <c r="J385" s="316">
        <v>1.026</v>
      </c>
      <c r="K385" s="167">
        <v>1.0269999999999999</v>
      </c>
      <c r="L385" s="167">
        <v>1.026</v>
      </c>
      <c r="M385" s="63">
        <v>1.03</v>
      </c>
      <c r="N385" s="63">
        <v>1.0289999999999999</v>
      </c>
      <c r="O385" s="63">
        <v>1.03</v>
      </c>
      <c r="P385" s="318">
        <v>1.03</v>
      </c>
      <c r="Q385" s="326">
        <v>1.0289999999999999</v>
      </c>
      <c r="R385" s="316">
        <v>1.028</v>
      </c>
      <c r="S385" s="63">
        <v>1.032</v>
      </c>
      <c r="T385" s="63">
        <v>1.0309999999999999</v>
      </c>
      <c r="U385" s="63">
        <v>1.032</v>
      </c>
      <c r="V385" s="63">
        <v>1.0309999999999999</v>
      </c>
    </row>
    <row r="386" spans="1:22" x14ac:dyDescent="0.25">
      <c r="A386" s="46">
        <v>84004</v>
      </c>
      <c r="B386" s="329" t="s">
        <v>523</v>
      </c>
      <c r="C386" s="316">
        <v>1.034</v>
      </c>
      <c r="D386" s="316">
        <v>1.034</v>
      </c>
      <c r="E386" s="316">
        <v>1.034</v>
      </c>
      <c r="F386" s="316">
        <v>1.034</v>
      </c>
      <c r="G386" s="316">
        <v>1.034</v>
      </c>
      <c r="H386" s="316">
        <v>1.034</v>
      </c>
      <c r="I386" s="316">
        <v>1.0289999999999999</v>
      </c>
      <c r="J386" s="316">
        <v>1.026</v>
      </c>
      <c r="K386" s="167">
        <v>1.0269999999999999</v>
      </c>
      <c r="L386" s="167">
        <v>1.026</v>
      </c>
      <c r="M386" s="63">
        <v>1.03</v>
      </c>
      <c r="N386" s="63">
        <v>1.0289999999999999</v>
      </c>
      <c r="O386" s="63">
        <v>1.03</v>
      </c>
      <c r="P386" s="318">
        <v>1.03</v>
      </c>
      <c r="Q386" s="326">
        <v>1.0289999999999999</v>
      </c>
      <c r="R386" s="316">
        <v>1.028</v>
      </c>
      <c r="S386" s="63">
        <v>1.032</v>
      </c>
      <c r="T386" s="63">
        <v>1.0309999999999999</v>
      </c>
      <c r="U386" s="63">
        <v>1.032</v>
      </c>
      <c r="V386" s="63">
        <v>1.0309999999999999</v>
      </c>
    </row>
    <row r="387" spans="1:22" x14ac:dyDescent="0.25">
      <c r="A387" s="46">
        <v>84005</v>
      </c>
      <c r="B387" s="329" t="s">
        <v>524</v>
      </c>
      <c r="C387" s="316">
        <v>1.034</v>
      </c>
      <c r="D387" s="316">
        <v>1.034</v>
      </c>
      <c r="E387" s="316">
        <v>1.034</v>
      </c>
      <c r="F387" s="316">
        <v>1.034</v>
      </c>
      <c r="G387" s="316">
        <v>1.034</v>
      </c>
      <c r="H387" s="316">
        <v>1.034</v>
      </c>
      <c r="I387" s="316">
        <v>1.0289999999999999</v>
      </c>
      <c r="J387" s="316">
        <v>1.026</v>
      </c>
      <c r="K387" s="167">
        <v>1.0269999999999999</v>
      </c>
      <c r="L387" s="167">
        <v>1.026</v>
      </c>
      <c r="M387" s="63">
        <v>1.03</v>
      </c>
      <c r="N387" s="63">
        <v>1.0289999999999999</v>
      </c>
      <c r="O387" s="63">
        <v>1.03</v>
      </c>
      <c r="P387" s="318">
        <v>1.03</v>
      </c>
      <c r="Q387" s="326">
        <v>1.0289999999999999</v>
      </c>
      <c r="R387" s="316">
        <v>1.028</v>
      </c>
      <c r="S387" s="63">
        <v>1.032</v>
      </c>
      <c r="T387" s="63">
        <v>1.0309999999999999</v>
      </c>
      <c r="U387" s="63">
        <v>1.032</v>
      </c>
      <c r="V387" s="63">
        <v>1.0309999999999999</v>
      </c>
    </row>
    <row r="388" spans="1:22" x14ac:dyDescent="0.25">
      <c r="A388" s="46">
        <v>84006</v>
      </c>
      <c r="B388" s="329" t="s">
        <v>525</v>
      </c>
      <c r="C388" s="316">
        <v>1.034</v>
      </c>
      <c r="D388" s="316">
        <v>1.034</v>
      </c>
      <c r="E388" s="316">
        <v>1.034</v>
      </c>
      <c r="F388" s="316">
        <v>1.034</v>
      </c>
      <c r="G388" s="316">
        <v>1.034</v>
      </c>
      <c r="H388" s="316">
        <v>1.034</v>
      </c>
      <c r="I388" s="316">
        <v>1.0289999999999999</v>
      </c>
      <c r="J388" s="316">
        <v>1.026</v>
      </c>
      <c r="K388" s="167">
        <v>1.0269999999999999</v>
      </c>
      <c r="L388" s="167">
        <v>1.026</v>
      </c>
      <c r="M388" s="63">
        <v>1.03</v>
      </c>
      <c r="N388" s="63">
        <v>1.0289999999999999</v>
      </c>
      <c r="O388" s="63">
        <v>1.03</v>
      </c>
      <c r="P388" s="318">
        <v>1.03</v>
      </c>
      <c r="Q388" s="326">
        <v>1.0289999999999999</v>
      </c>
      <c r="R388" s="316">
        <v>1.028</v>
      </c>
      <c r="S388" s="63">
        <v>1.032</v>
      </c>
      <c r="T388" s="63">
        <v>1.0309999999999999</v>
      </c>
      <c r="U388" s="63">
        <v>1.032</v>
      </c>
      <c r="V388" s="63">
        <v>1.0309999999999999</v>
      </c>
    </row>
    <row r="389" spans="1:22" x14ac:dyDescent="0.25">
      <c r="A389" s="46">
        <v>85043</v>
      </c>
      <c r="B389" s="329" t="s">
        <v>526</v>
      </c>
      <c r="C389" s="316">
        <v>1.038</v>
      </c>
      <c r="D389" s="316">
        <v>1.038</v>
      </c>
      <c r="E389" s="316">
        <v>1.038</v>
      </c>
      <c r="F389" s="316">
        <v>1.038</v>
      </c>
      <c r="G389" s="316">
        <v>1.038</v>
      </c>
      <c r="H389" s="316">
        <v>1.038</v>
      </c>
      <c r="I389" s="316">
        <v>1.0720000000000001</v>
      </c>
      <c r="J389" s="316">
        <v>1.07</v>
      </c>
      <c r="K389" s="167">
        <v>1.0780000000000001</v>
      </c>
      <c r="L389" s="167">
        <v>1.071</v>
      </c>
      <c r="M389" s="63">
        <v>1.069</v>
      </c>
      <c r="N389" s="63">
        <v>1.0640000000000001</v>
      </c>
      <c r="O389" s="63">
        <v>1.0620000000000001</v>
      </c>
      <c r="P389" s="318">
        <v>1.0569999999999999</v>
      </c>
      <c r="Q389" s="326">
        <v>1.0509999999999999</v>
      </c>
      <c r="R389" s="316">
        <v>1.05</v>
      </c>
      <c r="S389" s="63">
        <v>1.05</v>
      </c>
      <c r="T389" s="63">
        <v>1.0409999999999999</v>
      </c>
      <c r="U389" s="63">
        <v>1.0409999999999999</v>
      </c>
      <c r="V389" s="63">
        <v>1.036</v>
      </c>
    </row>
    <row r="390" spans="1:22" x14ac:dyDescent="0.25">
      <c r="A390" s="46">
        <v>85044</v>
      </c>
      <c r="B390" s="329" t="s">
        <v>527</v>
      </c>
      <c r="C390" s="316">
        <v>1.038</v>
      </c>
      <c r="D390" s="316">
        <v>1.038</v>
      </c>
      <c r="E390" s="316">
        <v>1.038</v>
      </c>
      <c r="F390" s="316">
        <v>1.038</v>
      </c>
      <c r="G390" s="316">
        <v>1.038</v>
      </c>
      <c r="H390" s="316">
        <v>1.038</v>
      </c>
      <c r="I390" s="316">
        <v>1.0720000000000001</v>
      </c>
      <c r="J390" s="316">
        <v>1.07</v>
      </c>
      <c r="K390" s="167">
        <v>1.0780000000000001</v>
      </c>
      <c r="L390" s="167">
        <v>1.071</v>
      </c>
      <c r="M390" s="63">
        <v>1.069</v>
      </c>
      <c r="N390" s="63">
        <v>1.0640000000000001</v>
      </c>
      <c r="O390" s="63">
        <v>1.0620000000000001</v>
      </c>
      <c r="P390" s="318">
        <v>1.0569999999999999</v>
      </c>
      <c r="Q390" s="326">
        <v>1.0509999999999999</v>
      </c>
      <c r="R390" s="316">
        <v>1.05</v>
      </c>
      <c r="S390" s="63">
        <v>1.05</v>
      </c>
      <c r="T390" s="63">
        <v>1.0409999999999999</v>
      </c>
      <c r="U390" s="63">
        <v>1.0409999999999999</v>
      </c>
      <c r="V390" s="63">
        <v>1.036</v>
      </c>
    </row>
    <row r="391" spans="1:22" x14ac:dyDescent="0.25">
      <c r="A391" s="46">
        <v>85045</v>
      </c>
      <c r="B391" s="329" t="s">
        <v>528</v>
      </c>
      <c r="C391" s="316">
        <v>1.038</v>
      </c>
      <c r="D391" s="316">
        <v>1.038</v>
      </c>
      <c r="E391" s="316">
        <v>1.038</v>
      </c>
      <c r="F391" s="316">
        <v>1.038</v>
      </c>
      <c r="G391" s="316">
        <v>1.038</v>
      </c>
      <c r="H391" s="316">
        <v>1.038</v>
      </c>
      <c r="I391" s="316">
        <v>1.0720000000000001</v>
      </c>
      <c r="J391" s="316">
        <v>1.07</v>
      </c>
      <c r="K391" s="167">
        <v>1.0780000000000001</v>
      </c>
      <c r="L391" s="167">
        <v>1.071</v>
      </c>
      <c r="M391" s="63">
        <v>1.069</v>
      </c>
      <c r="N391" s="63">
        <v>1.0640000000000001</v>
      </c>
      <c r="O391" s="63">
        <v>1.0620000000000001</v>
      </c>
      <c r="P391" s="318">
        <v>1.0569999999999999</v>
      </c>
      <c r="Q391" s="326">
        <v>1.0509999999999999</v>
      </c>
      <c r="R391" s="316">
        <v>1.05</v>
      </c>
      <c r="S391" s="63">
        <v>1.05</v>
      </c>
      <c r="T391" s="63">
        <v>1.0409999999999999</v>
      </c>
      <c r="U391" s="63">
        <v>1.0409999999999999</v>
      </c>
      <c r="V391" s="63">
        <v>1.036</v>
      </c>
    </row>
    <row r="392" spans="1:22" x14ac:dyDescent="0.25">
      <c r="A392" s="46">
        <v>85046</v>
      </c>
      <c r="B392" s="329" t="s">
        <v>529</v>
      </c>
      <c r="C392" s="316">
        <v>1.038</v>
      </c>
      <c r="D392" s="316">
        <v>1.038</v>
      </c>
      <c r="E392" s="316">
        <v>1.038</v>
      </c>
      <c r="F392" s="316">
        <v>1.038</v>
      </c>
      <c r="G392" s="316">
        <v>1.038</v>
      </c>
      <c r="H392" s="316">
        <v>1.038</v>
      </c>
      <c r="I392" s="316">
        <v>1.0720000000000001</v>
      </c>
      <c r="J392" s="316">
        <v>1.07</v>
      </c>
      <c r="K392" s="167">
        <v>1.0780000000000001</v>
      </c>
      <c r="L392" s="167">
        <v>1.071</v>
      </c>
      <c r="M392" s="63">
        <v>1.069</v>
      </c>
      <c r="N392" s="63">
        <v>1.0640000000000001</v>
      </c>
      <c r="O392" s="63">
        <v>1.0620000000000001</v>
      </c>
      <c r="P392" s="318">
        <v>1.0569999999999999</v>
      </c>
      <c r="Q392" s="326">
        <v>1.0509999999999999</v>
      </c>
      <c r="R392" s="316">
        <v>1.05</v>
      </c>
      <c r="S392" s="63">
        <v>1.05</v>
      </c>
      <c r="T392" s="63">
        <v>1.0409999999999999</v>
      </c>
      <c r="U392" s="63">
        <v>1.0409999999999999</v>
      </c>
      <c r="V392" s="63">
        <v>1.036</v>
      </c>
    </row>
    <row r="393" spans="1:22" x14ac:dyDescent="0.25">
      <c r="A393" s="46">
        <v>85048</v>
      </c>
      <c r="B393" s="329" t="s">
        <v>530</v>
      </c>
      <c r="C393" s="316">
        <v>1.038</v>
      </c>
      <c r="D393" s="316">
        <v>1.038</v>
      </c>
      <c r="E393" s="316">
        <v>1.038</v>
      </c>
      <c r="F393" s="316">
        <v>1.038</v>
      </c>
      <c r="G393" s="316">
        <v>1.038</v>
      </c>
      <c r="H393" s="316">
        <v>1.038</v>
      </c>
      <c r="I393" s="316">
        <v>1.0720000000000001</v>
      </c>
      <c r="J393" s="316">
        <v>1.07</v>
      </c>
      <c r="K393" s="167">
        <v>1.0780000000000001</v>
      </c>
      <c r="L393" s="167">
        <v>1.071</v>
      </c>
      <c r="M393" s="63">
        <v>1.069</v>
      </c>
      <c r="N393" s="63">
        <v>1.0640000000000001</v>
      </c>
      <c r="O393" s="63">
        <v>1.0620000000000001</v>
      </c>
      <c r="P393" s="318">
        <v>1.0569999999999999</v>
      </c>
      <c r="Q393" s="326">
        <v>1.0509999999999999</v>
      </c>
      <c r="R393" s="316">
        <v>1.05</v>
      </c>
      <c r="S393" s="63">
        <v>1.05</v>
      </c>
      <c r="T393" s="63">
        <v>1.0409999999999999</v>
      </c>
      <c r="U393" s="63">
        <v>1.0409999999999999</v>
      </c>
      <c r="V393" s="63">
        <v>1.036</v>
      </c>
    </row>
    <row r="394" spans="1:22" x14ac:dyDescent="0.25">
      <c r="A394" s="46">
        <v>85049</v>
      </c>
      <c r="B394" s="329" t="s">
        <v>531</v>
      </c>
      <c r="C394" s="316">
        <v>1.038</v>
      </c>
      <c r="D394" s="316">
        <v>1.038</v>
      </c>
      <c r="E394" s="316">
        <v>1.038</v>
      </c>
      <c r="F394" s="316">
        <v>1.038</v>
      </c>
      <c r="G394" s="316">
        <v>1.038</v>
      </c>
      <c r="H394" s="316">
        <v>1.038</v>
      </c>
      <c r="I394" s="316">
        <v>1.0720000000000001</v>
      </c>
      <c r="J394" s="316">
        <v>1.07</v>
      </c>
      <c r="K394" s="167">
        <v>1.0780000000000001</v>
      </c>
      <c r="L394" s="167">
        <v>1.071</v>
      </c>
      <c r="M394" s="63">
        <v>1.069</v>
      </c>
      <c r="N394" s="63">
        <v>1.0640000000000001</v>
      </c>
      <c r="O394" s="63">
        <v>1.0620000000000001</v>
      </c>
      <c r="P394" s="318">
        <v>1.0569999999999999</v>
      </c>
      <c r="Q394" s="326">
        <v>1.0509999999999999</v>
      </c>
      <c r="R394" s="316">
        <v>1.05</v>
      </c>
      <c r="S394" s="63">
        <v>1.05</v>
      </c>
      <c r="T394" s="63">
        <v>1.0409999999999999</v>
      </c>
      <c r="U394" s="63">
        <v>1.0409999999999999</v>
      </c>
      <c r="V394" s="63">
        <v>1.036</v>
      </c>
    </row>
    <row r="395" spans="1:22" x14ac:dyDescent="0.25">
      <c r="A395" s="46">
        <v>85050</v>
      </c>
      <c r="B395" s="329" t="s">
        <v>532</v>
      </c>
      <c r="C395" s="316">
        <v>0</v>
      </c>
      <c r="D395" s="316">
        <v>0</v>
      </c>
      <c r="E395" s="316">
        <v>0</v>
      </c>
      <c r="F395" s="316">
        <v>0</v>
      </c>
      <c r="G395" s="316">
        <v>0</v>
      </c>
      <c r="H395" s="316">
        <v>0</v>
      </c>
      <c r="I395" s="316">
        <v>0</v>
      </c>
      <c r="J395" s="316">
        <v>0</v>
      </c>
      <c r="K395" s="167">
        <v>0</v>
      </c>
      <c r="L395" s="167">
        <v>0</v>
      </c>
      <c r="M395" s="63">
        <v>0</v>
      </c>
      <c r="N395" s="63">
        <v>0</v>
      </c>
      <c r="O395" s="63">
        <v>1.0620000000000001</v>
      </c>
      <c r="P395" s="318">
        <v>1.0569999999999999</v>
      </c>
      <c r="Q395" s="326">
        <v>1.0509999999999999</v>
      </c>
      <c r="R395" s="316">
        <v>1.05</v>
      </c>
      <c r="S395" s="63">
        <v>1.05</v>
      </c>
      <c r="T395" s="63">
        <v>1.0409999999999999</v>
      </c>
      <c r="U395" s="63">
        <v>1.0409999999999999</v>
      </c>
      <c r="V395" s="63">
        <v>1.036</v>
      </c>
    </row>
    <row r="396" spans="1:22" x14ac:dyDescent="0.25">
      <c r="A396" s="46">
        <v>86100</v>
      </c>
      <c r="B396" s="329" t="s">
        <v>533</v>
      </c>
      <c r="C396" s="316">
        <v>1</v>
      </c>
      <c r="D396" s="316">
        <v>1</v>
      </c>
      <c r="E396" s="316">
        <v>1</v>
      </c>
      <c r="F396" s="316">
        <v>1</v>
      </c>
      <c r="G396" s="316">
        <v>1</v>
      </c>
      <c r="H396" s="316">
        <v>1</v>
      </c>
      <c r="I396" s="316">
        <v>1.012</v>
      </c>
      <c r="J396" s="316">
        <v>1.012</v>
      </c>
      <c r="K396" s="167">
        <v>1.0149999999999999</v>
      </c>
      <c r="L396" s="167">
        <v>1.0149999999999999</v>
      </c>
      <c r="M396" s="63">
        <v>1</v>
      </c>
      <c r="N396" s="63">
        <v>1</v>
      </c>
      <c r="O396" s="63">
        <v>1</v>
      </c>
      <c r="P396" s="318">
        <v>1</v>
      </c>
      <c r="Q396" s="326">
        <v>1</v>
      </c>
      <c r="R396" s="316">
        <v>1</v>
      </c>
      <c r="S396" s="63">
        <v>1</v>
      </c>
      <c r="T396" s="63">
        <v>1</v>
      </c>
      <c r="U396" s="63">
        <v>1</v>
      </c>
      <c r="V396" s="63">
        <v>1</v>
      </c>
    </row>
    <row r="397" spans="1:22" x14ac:dyDescent="0.25">
      <c r="A397" s="46">
        <v>87083</v>
      </c>
      <c r="B397" s="329" t="s">
        <v>534</v>
      </c>
      <c r="C397" s="316">
        <v>1.0229999999999999</v>
      </c>
      <c r="D397" s="316">
        <v>1.0229999999999999</v>
      </c>
      <c r="E397" s="316">
        <v>1.0229999999999999</v>
      </c>
      <c r="F397" s="316">
        <v>1.0229999999999999</v>
      </c>
      <c r="G397" s="316">
        <v>1.0229999999999999</v>
      </c>
      <c r="H397" s="316">
        <v>1.0229999999999999</v>
      </c>
      <c r="I397" s="316">
        <v>1.0169999999999999</v>
      </c>
      <c r="J397" s="316">
        <v>1.0169999999999999</v>
      </c>
      <c r="K397" s="167">
        <v>1.0169999999999999</v>
      </c>
      <c r="L397" s="167">
        <v>1.0169999999999999</v>
      </c>
      <c r="M397" s="63">
        <v>1.02</v>
      </c>
      <c r="N397" s="63">
        <v>1.02</v>
      </c>
      <c r="O397" s="63">
        <v>1.018</v>
      </c>
      <c r="P397" s="318">
        <v>1.0209999999999999</v>
      </c>
      <c r="Q397" s="326">
        <v>1.022</v>
      </c>
      <c r="R397" s="316">
        <v>1.022</v>
      </c>
      <c r="S397" s="63">
        <v>1.0229999999999999</v>
      </c>
      <c r="T397" s="63">
        <v>1.0209999999999999</v>
      </c>
      <c r="U397" s="63">
        <v>1.018</v>
      </c>
      <c r="V397" s="63">
        <v>1.0169999999999999</v>
      </c>
    </row>
    <row r="398" spans="1:22" x14ac:dyDescent="0.25">
      <c r="A398" s="46">
        <v>88072</v>
      </c>
      <c r="B398" s="329" t="s">
        <v>535</v>
      </c>
      <c r="C398" s="316">
        <v>1.012</v>
      </c>
      <c r="D398" s="316">
        <v>1.012</v>
      </c>
      <c r="E398" s="316">
        <v>1.012</v>
      </c>
      <c r="F398" s="316">
        <v>1.012</v>
      </c>
      <c r="G398" s="316">
        <v>1.012</v>
      </c>
      <c r="H398" s="316">
        <v>1.012</v>
      </c>
      <c r="I398" s="316">
        <v>1.012</v>
      </c>
      <c r="J398" s="316">
        <v>1.012</v>
      </c>
      <c r="K398" s="167">
        <v>1.0149999999999999</v>
      </c>
      <c r="L398" s="167">
        <v>1.0169999999999999</v>
      </c>
      <c r="M398" s="63">
        <v>1.02</v>
      </c>
      <c r="N398" s="63">
        <v>1.018</v>
      </c>
      <c r="O398" s="63">
        <v>1.0189999999999999</v>
      </c>
      <c r="P398" s="318">
        <v>1.016</v>
      </c>
      <c r="Q398" s="326">
        <v>1.016</v>
      </c>
      <c r="R398" s="316">
        <v>1.018</v>
      </c>
      <c r="S398" s="63">
        <v>1.018</v>
      </c>
      <c r="T398" s="63">
        <v>1.018</v>
      </c>
      <c r="U398" s="63">
        <v>1.0169999999999999</v>
      </c>
      <c r="V398" s="63">
        <v>1.0289999999999999</v>
      </c>
    </row>
    <row r="399" spans="1:22" x14ac:dyDescent="0.25">
      <c r="A399" s="46">
        <v>88073</v>
      </c>
      <c r="B399" s="329" t="s">
        <v>536</v>
      </c>
      <c r="C399" s="316">
        <v>1.012</v>
      </c>
      <c r="D399" s="316">
        <v>1.012</v>
      </c>
      <c r="E399" s="316">
        <v>1.012</v>
      </c>
      <c r="F399" s="316">
        <v>1.012</v>
      </c>
      <c r="G399" s="316">
        <v>1.012</v>
      </c>
      <c r="H399" s="316">
        <v>1.012</v>
      </c>
      <c r="I399" s="316">
        <v>1.012</v>
      </c>
      <c r="J399" s="316">
        <v>1.012</v>
      </c>
      <c r="K399" s="167">
        <v>1.0149999999999999</v>
      </c>
      <c r="L399" s="167">
        <v>1.0169999999999999</v>
      </c>
      <c r="M399" s="63">
        <v>1.02</v>
      </c>
      <c r="N399" s="63">
        <v>1.018</v>
      </c>
      <c r="O399" s="63">
        <v>1.0189999999999999</v>
      </c>
      <c r="P399" s="318">
        <v>1.016</v>
      </c>
      <c r="Q399" s="326">
        <v>1.016</v>
      </c>
      <c r="R399" s="316">
        <v>1.018</v>
      </c>
      <c r="S399" s="63">
        <v>1.018</v>
      </c>
      <c r="T399" s="63">
        <v>1.018</v>
      </c>
      <c r="U399" s="63">
        <v>1.0169999999999999</v>
      </c>
      <c r="V399" s="63">
        <v>1.0289999999999999</v>
      </c>
    </row>
    <row r="400" spans="1:22" x14ac:dyDescent="0.25">
      <c r="A400" s="46">
        <v>88075</v>
      </c>
      <c r="B400" s="329" t="s">
        <v>537</v>
      </c>
      <c r="C400" s="316">
        <v>1.012</v>
      </c>
      <c r="D400" s="316">
        <v>1.012</v>
      </c>
      <c r="E400" s="316">
        <v>1.012</v>
      </c>
      <c r="F400" s="316">
        <v>1.012</v>
      </c>
      <c r="G400" s="316">
        <v>1.012</v>
      </c>
      <c r="H400" s="316">
        <v>1.012</v>
      </c>
      <c r="I400" s="316">
        <v>1.012</v>
      </c>
      <c r="J400" s="316">
        <v>1.012</v>
      </c>
      <c r="K400" s="167">
        <v>1.0149999999999999</v>
      </c>
      <c r="L400" s="167">
        <v>1.0169999999999999</v>
      </c>
      <c r="M400" s="63">
        <v>1.02</v>
      </c>
      <c r="N400" s="63">
        <v>1.018</v>
      </c>
      <c r="O400" s="63">
        <v>1.0189999999999999</v>
      </c>
      <c r="P400" s="318">
        <v>1.016</v>
      </c>
      <c r="Q400" s="326">
        <v>1.016</v>
      </c>
      <c r="R400" s="316">
        <v>1.018</v>
      </c>
      <c r="S400" s="63">
        <v>1.018</v>
      </c>
      <c r="T400" s="63">
        <v>1.018</v>
      </c>
      <c r="U400" s="63">
        <v>1.0169999999999999</v>
      </c>
      <c r="V400" s="63">
        <v>1.0289999999999999</v>
      </c>
    </row>
    <row r="401" spans="1:22" x14ac:dyDescent="0.25">
      <c r="A401" s="46">
        <v>88080</v>
      </c>
      <c r="B401" s="329" t="s">
        <v>538</v>
      </c>
      <c r="C401" s="316">
        <v>1.012</v>
      </c>
      <c r="D401" s="316">
        <v>1.012</v>
      </c>
      <c r="E401" s="316">
        <v>1.012</v>
      </c>
      <c r="F401" s="316">
        <v>1.012</v>
      </c>
      <c r="G401" s="316">
        <v>1.012</v>
      </c>
      <c r="H401" s="316">
        <v>1.012</v>
      </c>
      <c r="I401" s="316">
        <v>1.012</v>
      </c>
      <c r="J401" s="316">
        <v>1.012</v>
      </c>
      <c r="K401" s="167">
        <v>1.0149999999999999</v>
      </c>
      <c r="L401" s="167">
        <v>1.0169999999999999</v>
      </c>
      <c r="M401" s="63">
        <v>1.02</v>
      </c>
      <c r="N401" s="63">
        <v>1.018</v>
      </c>
      <c r="O401" s="63">
        <v>1.0189999999999999</v>
      </c>
      <c r="P401" s="318">
        <v>1.016</v>
      </c>
      <c r="Q401" s="326">
        <v>1.016</v>
      </c>
      <c r="R401" s="316">
        <v>1.018</v>
      </c>
      <c r="S401" s="63">
        <v>1.018</v>
      </c>
      <c r="T401" s="63">
        <v>1.018</v>
      </c>
      <c r="U401" s="63">
        <v>1.0169999999999999</v>
      </c>
      <c r="V401" s="63">
        <v>1.0289999999999999</v>
      </c>
    </row>
    <row r="402" spans="1:22" x14ac:dyDescent="0.25">
      <c r="A402" s="46">
        <v>88081</v>
      </c>
      <c r="B402" s="329" t="s">
        <v>539</v>
      </c>
      <c r="C402" s="316">
        <v>1.012</v>
      </c>
      <c r="D402" s="316">
        <v>1.012</v>
      </c>
      <c r="E402" s="316">
        <v>1.012</v>
      </c>
      <c r="F402" s="316">
        <v>1.012</v>
      </c>
      <c r="G402" s="316">
        <v>1.012</v>
      </c>
      <c r="H402" s="316">
        <v>1.012</v>
      </c>
      <c r="I402" s="316">
        <v>1.012</v>
      </c>
      <c r="J402" s="316">
        <v>1.012</v>
      </c>
      <c r="K402" s="167">
        <v>1.0149999999999999</v>
      </c>
      <c r="L402" s="167">
        <v>1.0169999999999999</v>
      </c>
      <c r="M402" s="63">
        <v>1.02</v>
      </c>
      <c r="N402" s="63">
        <v>1.018</v>
      </c>
      <c r="O402" s="63">
        <v>1.0189999999999999</v>
      </c>
      <c r="P402" s="318">
        <v>1.016</v>
      </c>
      <c r="Q402" s="326">
        <v>1.016</v>
      </c>
      <c r="R402" s="316">
        <v>1.018</v>
      </c>
      <c r="S402" s="63">
        <v>1.018</v>
      </c>
      <c r="T402" s="63">
        <v>1.018</v>
      </c>
      <c r="U402" s="63">
        <v>1.0169999999999999</v>
      </c>
      <c r="V402" s="63">
        <v>1.0289999999999999</v>
      </c>
    </row>
    <row r="403" spans="1:22" x14ac:dyDescent="0.25">
      <c r="A403" s="46">
        <v>89077</v>
      </c>
      <c r="B403" s="329" t="s">
        <v>1025</v>
      </c>
      <c r="C403" s="316">
        <v>1.0900000000000001</v>
      </c>
      <c r="D403" s="316">
        <v>1.0900000000000001</v>
      </c>
      <c r="E403" s="316">
        <v>1.0900000000000001</v>
      </c>
      <c r="F403" s="316">
        <v>1.0900000000000001</v>
      </c>
      <c r="G403" s="316">
        <v>1.0900000000000001</v>
      </c>
      <c r="H403" s="316">
        <v>1.0900000000000001</v>
      </c>
      <c r="I403" s="316"/>
      <c r="J403" s="316"/>
      <c r="M403" s="63"/>
      <c r="N403" s="63"/>
      <c r="O403" s="63"/>
      <c r="P403" s="318"/>
      <c r="Q403" s="326"/>
      <c r="R403" s="316"/>
      <c r="S403" s="63"/>
      <c r="T403" s="63" t="e">
        <v>#N/A</v>
      </c>
      <c r="U403" s="63" t="e">
        <v>#N/A</v>
      </c>
      <c r="V403" s="63" t="e">
        <v>#N/A</v>
      </c>
    </row>
    <row r="404" spans="1:22" x14ac:dyDescent="0.25">
      <c r="A404" s="46">
        <v>89080</v>
      </c>
      <c r="B404" s="329" t="s">
        <v>540</v>
      </c>
      <c r="C404" s="316">
        <v>1.0900000000000001</v>
      </c>
      <c r="D404" s="316">
        <v>1.0900000000000001</v>
      </c>
      <c r="E404" s="316">
        <v>1.0900000000000001</v>
      </c>
      <c r="F404" s="316">
        <v>1.0900000000000001</v>
      </c>
      <c r="G404" s="316">
        <v>1.0900000000000001</v>
      </c>
      <c r="H404" s="316">
        <v>1.0900000000000001</v>
      </c>
      <c r="I404" s="316">
        <v>1.0820000000000001</v>
      </c>
      <c r="J404" s="316">
        <v>1.079</v>
      </c>
      <c r="K404" s="167">
        <v>1.079</v>
      </c>
      <c r="L404" s="167">
        <v>1.08</v>
      </c>
      <c r="M404" s="63">
        <v>1.0840000000000001</v>
      </c>
      <c r="N404" s="63">
        <v>1.081</v>
      </c>
      <c r="O404" s="63">
        <v>1.0840000000000001</v>
      </c>
      <c r="P404" s="318">
        <v>1.081</v>
      </c>
      <c r="Q404" s="326">
        <v>1.0780000000000001</v>
      </c>
      <c r="R404" s="316">
        <v>1.0780000000000001</v>
      </c>
      <c r="S404" s="63">
        <v>1.08</v>
      </c>
      <c r="T404" s="63">
        <v>1.0780000000000001</v>
      </c>
      <c r="U404" s="63">
        <v>1.0760000000000001</v>
      </c>
      <c r="V404" s="63">
        <v>1.075</v>
      </c>
    </row>
    <row r="405" spans="1:22" x14ac:dyDescent="0.25">
      <c r="A405" s="46">
        <v>89087</v>
      </c>
      <c r="B405" s="329" t="s">
        <v>541</v>
      </c>
      <c r="C405" s="316">
        <v>1.0900000000000001</v>
      </c>
      <c r="D405" s="316">
        <v>1.0900000000000001</v>
      </c>
      <c r="E405" s="316">
        <v>1.0900000000000001</v>
      </c>
      <c r="F405" s="316">
        <v>1.0900000000000001</v>
      </c>
      <c r="G405" s="316">
        <v>1.0900000000000001</v>
      </c>
      <c r="H405" s="316">
        <v>1.0900000000000001</v>
      </c>
      <c r="I405" s="316">
        <v>1.0820000000000001</v>
      </c>
      <c r="J405" s="316">
        <v>1.079</v>
      </c>
      <c r="K405" s="167">
        <v>1.079</v>
      </c>
      <c r="L405" s="167">
        <v>1.08</v>
      </c>
      <c r="M405" s="63">
        <v>1.0840000000000001</v>
      </c>
      <c r="N405" s="63">
        <v>1.081</v>
      </c>
      <c r="O405" s="63">
        <v>1.0840000000000001</v>
      </c>
      <c r="P405" s="318">
        <v>1.081</v>
      </c>
      <c r="Q405" s="326">
        <v>1.0780000000000001</v>
      </c>
      <c r="R405" s="316">
        <v>1.0780000000000001</v>
      </c>
      <c r="S405" s="63">
        <v>1.08</v>
      </c>
      <c r="T405" s="63">
        <v>1.0780000000000001</v>
      </c>
      <c r="U405" s="63">
        <v>1.0760000000000001</v>
      </c>
      <c r="V405" s="63">
        <v>1.075</v>
      </c>
    </row>
    <row r="406" spans="1:22" x14ac:dyDescent="0.25">
      <c r="A406" s="46">
        <v>89088</v>
      </c>
      <c r="B406" s="329" t="s">
        <v>542</v>
      </c>
      <c r="C406" s="316">
        <v>1.0900000000000001</v>
      </c>
      <c r="D406" s="316">
        <v>1.0900000000000001</v>
      </c>
      <c r="E406" s="316">
        <v>1.0900000000000001</v>
      </c>
      <c r="F406" s="316">
        <v>1.0900000000000001</v>
      </c>
      <c r="G406" s="316">
        <v>1.0900000000000001</v>
      </c>
      <c r="H406" s="316">
        <v>1.0900000000000001</v>
      </c>
      <c r="I406" s="316">
        <v>1.0820000000000001</v>
      </c>
      <c r="J406" s="316">
        <v>1.079</v>
      </c>
      <c r="K406" s="167">
        <v>1.079</v>
      </c>
      <c r="L406" s="167">
        <v>1.08</v>
      </c>
      <c r="M406" s="63">
        <v>1.0840000000000001</v>
      </c>
      <c r="N406" s="63">
        <v>1.081</v>
      </c>
      <c r="O406" s="63">
        <v>1.0840000000000001</v>
      </c>
      <c r="P406" s="318">
        <v>1.081</v>
      </c>
      <c r="Q406" s="326">
        <v>1.0780000000000001</v>
      </c>
      <c r="R406" s="316">
        <v>1.0780000000000001</v>
      </c>
      <c r="S406" s="63">
        <v>1.08</v>
      </c>
      <c r="T406" s="63">
        <v>1.0780000000000001</v>
      </c>
      <c r="U406" s="63">
        <v>1.0760000000000001</v>
      </c>
      <c r="V406" s="63">
        <v>1.075</v>
      </c>
    </row>
    <row r="407" spans="1:22" x14ac:dyDescent="0.25">
      <c r="A407" s="46">
        <v>89089</v>
      </c>
      <c r="B407" s="329" t="s">
        <v>543</v>
      </c>
      <c r="C407" s="316">
        <v>1.0900000000000001</v>
      </c>
      <c r="D407" s="316">
        <v>1.0900000000000001</v>
      </c>
      <c r="E407" s="316">
        <v>1.0900000000000001</v>
      </c>
      <c r="F407" s="316">
        <v>1.0900000000000001</v>
      </c>
      <c r="G407" s="316">
        <v>1.0900000000000001</v>
      </c>
      <c r="H407" s="316">
        <v>1.0900000000000001</v>
      </c>
      <c r="I407" s="316">
        <v>1.0820000000000001</v>
      </c>
      <c r="J407" s="316">
        <v>1.079</v>
      </c>
      <c r="K407" s="167">
        <v>1.079</v>
      </c>
      <c r="L407" s="167">
        <v>1.08</v>
      </c>
      <c r="M407" s="63">
        <v>1.0840000000000001</v>
      </c>
      <c r="N407" s="63">
        <v>1.081</v>
      </c>
      <c r="O407" s="63">
        <v>1.0840000000000001</v>
      </c>
      <c r="P407" s="318">
        <v>1.081</v>
      </c>
      <c r="Q407" s="326">
        <v>1.0780000000000001</v>
      </c>
      <c r="R407" s="316">
        <v>1.0780000000000001</v>
      </c>
      <c r="S407" s="63">
        <v>1.08</v>
      </c>
      <c r="T407" s="63">
        <v>1.0780000000000001</v>
      </c>
      <c r="U407" s="63">
        <v>1.0760000000000001</v>
      </c>
      <c r="V407" s="63">
        <v>1.075</v>
      </c>
    </row>
    <row r="408" spans="1:22" x14ac:dyDescent="0.25">
      <c r="A408" s="46">
        <v>90075</v>
      </c>
      <c r="B408" s="329" t="s">
        <v>544</v>
      </c>
      <c r="C408" s="316">
        <v>1.0129999999999999</v>
      </c>
      <c r="D408" s="316">
        <v>1.0129999999999999</v>
      </c>
      <c r="E408" s="316">
        <v>1.0129999999999999</v>
      </c>
      <c r="F408" s="316">
        <v>1.0129999999999999</v>
      </c>
      <c r="G408" s="316">
        <v>1.0129999999999999</v>
      </c>
      <c r="H408" s="316">
        <v>1.0129999999999999</v>
      </c>
      <c r="I408" s="316">
        <v>1.03</v>
      </c>
      <c r="J408" s="316">
        <v>1.0449999999999999</v>
      </c>
      <c r="K408" s="167">
        <v>1.0309999999999999</v>
      </c>
      <c r="L408" s="167">
        <v>1.038</v>
      </c>
      <c r="M408" s="63">
        <v>1.0169999999999999</v>
      </c>
      <c r="N408" s="63">
        <v>1.008</v>
      </c>
      <c r="O408" s="63">
        <v>1.0049999999999999</v>
      </c>
      <c r="P408" s="318">
        <v>1</v>
      </c>
      <c r="Q408" s="326">
        <v>1</v>
      </c>
      <c r="R408" s="316">
        <v>1.002</v>
      </c>
      <c r="S408" s="63">
        <v>1.004</v>
      </c>
      <c r="T408" s="63">
        <v>1.0049999999999999</v>
      </c>
      <c r="U408" s="63">
        <v>1.008</v>
      </c>
      <c r="V408" s="63">
        <v>1.0069999999999999</v>
      </c>
    </row>
    <row r="409" spans="1:22" x14ac:dyDescent="0.25">
      <c r="A409" s="46">
        <v>90076</v>
      </c>
      <c r="B409" s="329" t="s">
        <v>545</v>
      </c>
      <c r="C409" s="316">
        <v>1.0129999999999999</v>
      </c>
      <c r="D409" s="316">
        <v>1.0129999999999999</v>
      </c>
      <c r="E409" s="316">
        <v>1.0129999999999999</v>
      </c>
      <c r="F409" s="316">
        <v>1.0129999999999999</v>
      </c>
      <c r="G409" s="316">
        <v>1.0129999999999999</v>
      </c>
      <c r="H409" s="316">
        <v>1.0129999999999999</v>
      </c>
      <c r="I409" s="316">
        <v>1.03</v>
      </c>
      <c r="J409" s="316">
        <v>1.0449999999999999</v>
      </c>
      <c r="K409" s="167">
        <v>1.0309999999999999</v>
      </c>
      <c r="L409" s="167">
        <v>1.038</v>
      </c>
      <c r="M409" s="63">
        <v>1.0169999999999999</v>
      </c>
      <c r="N409" s="63">
        <v>1.008</v>
      </c>
      <c r="O409" s="63">
        <v>1.0049999999999999</v>
      </c>
      <c r="P409" s="318">
        <v>1</v>
      </c>
      <c r="Q409" s="326">
        <v>1</v>
      </c>
      <c r="R409" s="316">
        <v>1.002</v>
      </c>
      <c r="S409" s="63">
        <v>1.004</v>
      </c>
      <c r="T409" s="63">
        <v>1.0049999999999999</v>
      </c>
      <c r="U409" s="63">
        <v>1.008</v>
      </c>
      <c r="V409" s="63">
        <v>1.0069999999999999</v>
      </c>
    </row>
    <row r="410" spans="1:22" x14ac:dyDescent="0.25">
      <c r="A410" s="46">
        <v>90077</v>
      </c>
      <c r="B410" s="329" t="s">
        <v>546</v>
      </c>
      <c r="C410" s="316">
        <v>1.0129999999999999</v>
      </c>
      <c r="D410" s="316">
        <v>1.0129999999999999</v>
      </c>
      <c r="E410" s="316">
        <v>1.0129999999999999</v>
      </c>
      <c r="F410" s="316">
        <v>1.0129999999999999</v>
      </c>
      <c r="G410" s="316">
        <v>1.0129999999999999</v>
      </c>
      <c r="H410" s="316">
        <v>1.0129999999999999</v>
      </c>
      <c r="I410" s="316">
        <v>1.03</v>
      </c>
      <c r="J410" s="316">
        <v>1.0449999999999999</v>
      </c>
      <c r="K410" s="167">
        <v>1.0309999999999999</v>
      </c>
      <c r="L410" s="167">
        <v>1.038</v>
      </c>
      <c r="M410" s="63">
        <v>1.0169999999999999</v>
      </c>
      <c r="N410" s="63">
        <v>1.008</v>
      </c>
      <c r="O410" s="63">
        <v>1.0049999999999999</v>
      </c>
      <c r="P410" s="318">
        <v>1</v>
      </c>
      <c r="Q410" s="326">
        <v>1</v>
      </c>
      <c r="R410" s="316">
        <v>1.002</v>
      </c>
      <c r="S410" s="63">
        <v>1.004</v>
      </c>
      <c r="T410" s="63">
        <v>1.0049999999999999</v>
      </c>
      <c r="U410" s="63">
        <v>1.008</v>
      </c>
      <c r="V410" s="63">
        <v>1.0069999999999999</v>
      </c>
    </row>
    <row r="411" spans="1:22" x14ac:dyDescent="0.25">
      <c r="A411" s="46">
        <v>90078</v>
      </c>
      <c r="B411" s="329" t="s">
        <v>547</v>
      </c>
      <c r="C411" s="316">
        <v>1.0129999999999999</v>
      </c>
      <c r="D411" s="316">
        <v>1.0129999999999999</v>
      </c>
      <c r="E411" s="316">
        <v>1.0129999999999999</v>
      </c>
      <c r="F411" s="316">
        <v>1.0129999999999999</v>
      </c>
      <c r="G411" s="316">
        <v>1.0129999999999999</v>
      </c>
      <c r="H411" s="316">
        <v>1.0129999999999999</v>
      </c>
      <c r="I411" s="316">
        <v>1.03</v>
      </c>
      <c r="J411" s="316">
        <v>1.0449999999999999</v>
      </c>
      <c r="K411" s="167">
        <v>1.0309999999999999</v>
      </c>
      <c r="L411" s="167">
        <v>1.038</v>
      </c>
      <c r="M411" s="63">
        <v>1.0169999999999999</v>
      </c>
      <c r="N411" s="63">
        <v>1.008</v>
      </c>
      <c r="O411" s="63">
        <v>1.0049999999999999</v>
      </c>
      <c r="P411" s="318">
        <v>1</v>
      </c>
      <c r="Q411" s="326">
        <v>1</v>
      </c>
      <c r="R411" s="316">
        <v>1.002</v>
      </c>
      <c r="S411" s="63">
        <v>1.004</v>
      </c>
      <c r="T411" s="63">
        <v>1.0049999999999999</v>
      </c>
      <c r="U411" s="63">
        <v>1.008</v>
      </c>
      <c r="V411" s="63">
        <v>1.0069999999999999</v>
      </c>
    </row>
    <row r="412" spans="1:22" x14ac:dyDescent="0.25">
      <c r="A412" s="46">
        <v>91091</v>
      </c>
      <c r="B412" s="329" t="s">
        <v>548</v>
      </c>
      <c r="C412" s="316">
        <v>1</v>
      </c>
      <c r="D412" s="316">
        <v>1</v>
      </c>
      <c r="E412" s="316">
        <v>1</v>
      </c>
      <c r="F412" s="316">
        <v>1</v>
      </c>
      <c r="G412" s="316">
        <v>1</v>
      </c>
      <c r="H412" s="316">
        <v>1</v>
      </c>
      <c r="I412" s="316">
        <v>1</v>
      </c>
      <c r="J412" s="316">
        <v>1</v>
      </c>
      <c r="K412" s="167">
        <v>1</v>
      </c>
      <c r="L412" s="167">
        <v>1</v>
      </c>
      <c r="M412" s="63">
        <v>1</v>
      </c>
      <c r="N412" s="63">
        <v>1</v>
      </c>
      <c r="O412" s="63">
        <v>1</v>
      </c>
      <c r="P412" s="318">
        <v>1</v>
      </c>
      <c r="Q412" s="326">
        <v>1</v>
      </c>
      <c r="R412" s="316">
        <v>1</v>
      </c>
      <c r="S412" s="63">
        <v>1</v>
      </c>
      <c r="T412" s="63">
        <v>1</v>
      </c>
      <c r="U412" s="63">
        <v>1</v>
      </c>
      <c r="V412" s="63">
        <v>1</v>
      </c>
    </row>
    <row r="413" spans="1:22" x14ac:dyDescent="0.25">
      <c r="A413" s="46">
        <v>91092</v>
      </c>
      <c r="B413" s="329" t="s">
        <v>549</v>
      </c>
      <c r="C413" s="316">
        <v>1</v>
      </c>
      <c r="D413" s="316">
        <v>1</v>
      </c>
      <c r="E413" s="316">
        <v>1</v>
      </c>
      <c r="F413" s="316">
        <v>1</v>
      </c>
      <c r="G413" s="316">
        <v>1</v>
      </c>
      <c r="H413" s="316">
        <v>1</v>
      </c>
      <c r="I413" s="316">
        <v>1</v>
      </c>
      <c r="J413" s="316">
        <v>1</v>
      </c>
      <c r="K413" s="167">
        <v>1</v>
      </c>
      <c r="L413" s="167">
        <v>1</v>
      </c>
      <c r="M413" s="63">
        <v>1</v>
      </c>
      <c r="N413" s="63">
        <v>1</v>
      </c>
      <c r="O413" s="63">
        <v>1</v>
      </c>
      <c r="P413" s="318">
        <v>1</v>
      </c>
      <c r="Q413" s="326">
        <v>1</v>
      </c>
      <c r="R413" s="316">
        <v>1</v>
      </c>
      <c r="S413" s="63">
        <v>1</v>
      </c>
      <c r="T413" s="63">
        <v>1</v>
      </c>
      <c r="U413" s="63">
        <v>1</v>
      </c>
      <c r="V413" s="63">
        <v>1</v>
      </c>
    </row>
    <row r="414" spans="1:22" x14ac:dyDescent="0.25">
      <c r="A414" s="46">
        <v>91093</v>
      </c>
      <c r="B414" s="329" t="s">
        <v>550</v>
      </c>
      <c r="C414" s="316">
        <v>1</v>
      </c>
      <c r="D414" s="316">
        <v>1</v>
      </c>
      <c r="E414" s="316">
        <v>1</v>
      </c>
      <c r="F414" s="316">
        <v>1</v>
      </c>
      <c r="G414" s="316">
        <v>1</v>
      </c>
      <c r="H414" s="316">
        <v>1</v>
      </c>
      <c r="I414" s="316">
        <v>1</v>
      </c>
      <c r="J414" s="316">
        <v>1</v>
      </c>
      <c r="K414" s="167">
        <v>1</v>
      </c>
      <c r="L414" s="167">
        <v>1</v>
      </c>
      <c r="M414" s="63">
        <v>1</v>
      </c>
      <c r="N414" s="63">
        <v>1</v>
      </c>
      <c r="O414" s="63">
        <v>1</v>
      </c>
      <c r="P414" s="318">
        <v>1</v>
      </c>
      <c r="Q414" s="326">
        <v>1</v>
      </c>
      <c r="R414" s="316">
        <v>1</v>
      </c>
      <c r="S414" s="63">
        <v>1</v>
      </c>
      <c r="T414" s="63">
        <v>1</v>
      </c>
      <c r="U414" s="63">
        <v>1</v>
      </c>
      <c r="V414" s="63">
        <v>1</v>
      </c>
    </row>
    <row r="415" spans="1:22" x14ac:dyDescent="0.25">
      <c r="A415" s="46">
        <v>91095</v>
      </c>
      <c r="B415" s="329" t="s">
        <v>551</v>
      </c>
      <c r="C415" s="316">
        <v>1</v>
      </c>
      <c r="D415" s="316">
        <v>1</v>
      </c>
      <c r="E415" s="316">
        <v>1</v>
      </c>
      <c r="F415" s="316">
        <v>1</v>
      </c>
      <c r="G415" s="316">
        <v>1</v>
      </c>
      <c r="H415" s="316">
        <v>1</v>
      </c>
      <c r="I415" s="316">
        <v>1</v>
      </c>
      <c r="J415" s="316">
        <v>1</v>
      </c>
      <c r="K415" s="167">
        <v>1</v>
      </c>
      <c r="L415" s="167">
        <v>1</v>
      </c>
      <c r="M415" s="63">
        <v>1</v>
      </c>
      <c r="N415" s="63">
        <v>1</v>
      </c>
      <c r="O415" s="63">
        <v>1</v>
      </c>
      <c r="P415" s="318">
        <v>1</v>
      </c>
      <c r="Q415" s="326">
        <v>1</v>
      </c>
      <c r="R415" s="316">
        <v>1</v>
      </c>
      <c r="S415" s="63">
        <v>1</v>
      </c>
      <c r="T415" s="63">
        <v>1</v>
      </c>
      <c r="U415" s="63">
        <v>1</v>
      </c>
      <c r="V415" s="63">
        <v>1</v>
      </c>
    </row>
    <row r="416" spans="1:22" x14ac:dyDescent="0.25">
      <c r="A416" s="46">
        <v>92087</v>
      </c>
      <c r="B416" s="329" t="s">
        <v>552</v>
      </c>
      <c r="C416" s="316">
        <v>1.1040000000000001</v>
      </c>
      <c r="D416" s="316">
        <v>1.1040000000000001</v>
      </c>
      <c r="E416" s="316">
        <v>1.1040000000000001</v>
      </c>
      <c r="F416" s="316">
        <v>1.1040000000000001</v>
      </c>
      <c r="G416" s="316">
        <v>1.1040000000000001</v>
      </c>
      <c r="H416" s="316">
        <v>1.1040000000000001</v>
      </c>
      <c r="I416" s="316">
        <v>1.0920000000000001</v>
      </c>
      <c r="J416" s="316">
        <v>1.089</v>
      </c>
      <c r="K416" s="167">
        <v>1.091</v>
      </c>
      <c r="L416" s="167">
        <v>1.0920000000000001</v>
      </c>
      <c r="M416" s="63">
        <v>1.095</v>
      </c>
      <c r="N416" s="63">
        <v>1.0940000000000001</v>
      </c>
      <c r="O416" s="63">
        <v>1.095</v>
      </c>
      <c r="P416" s="318">
        <v>1.0920000000000001</v>
      </c>
      <c r="Q416" s="326">
        <v>1.089</v>
      </c>
      <c r="R416" s="316">
        <v>1.0920000000000001</v>
      </c>
      <c r="S416" s="63">
        <v>1.093</v>
      </c>
      <c r="T416" s="63">
        <v>1.0920000000000001</v>
      </c>
      <c r="U416" s="63">
        <v>1.0880000000000001</v>
      </c>
      <c r="V416" s="63">
        <v>1.0880000000000001</v>
      </c>
    </row>
    <row r="417" spans="1:22" x14ac:dyDescent="0.25">
      <c r="A417" s="46">
        <v>92088</v>
      </c>
      <c r="B417" s="329" t="s">
        <v>553</v>
      </c>
      <c r="C417" s="316">
        <v>1.1040000000000001</v>
      </c>
      <c r="D417" s="316">
        <v>1.1040000000000001</v>
      </c>
      <c r="E417" s="316">
        <v>1.1040000000000001</v>
      </c>
      <c r="F417" s="316">
        <v>1.1040000000000001</v>
      </c>
      <c r="G417" s="316">
        <v>1.1040000000000001</v>
      </c>
      <c r="H417" s="316">
        <v>1.1040000000000001</v>
      </c>
      <c r="I417" s="316">
        <v>1.0920000000000001</v>
      </c>
      <c r="J417" s="316">
        <v>1.089</v>
      </c>
      <c r="K417" s="167">
        <v>1.091</v>
      </c>
      <c r="L417" s="167">
        <v>1.0920000000000001</v>
      </c>
      <c r="M417" s="63">
        <v>1.095</v>
      </c>
      <c r="N417" s="63">
        <v>1.0940000000000001</v>
      </c>
      <c r="O417" s="63">
        <v>1.095</v>
      </c>
      <c r="P417" s="318">
        <v>1.0920000000000001</v>
      </c>
      <c r="Q417" s="326">
        <v>1.089</v>
      </c>
      <c r="R417" s="316">
        <v>1.0920000000000001</v>
      </c>
      <c r="S417" s="63">
        <v>1.093</v>
      </c>
      <c r="T417" s="63">
        <v>1.0920000000000001</v>
      </c>
      <c r="U417" s="63">
        <v>1.0880000000000001</v>
      </c>
      <c r="V417" s="63">
        <v>1.0880000000000001</v>
      </c>
    </row>
    <row r="418" spans="1:22" x14ac:dyDescent="0.25">
      <c r="A418" s="46">
        <v>92089</v>
      </c>
      <c r="B418" s="329" t="s">
        <v>554</v>
      </c>
      <c r="C418" s="316">
        <v>1.1040000000000001</v>
      </c>
      <c r="D418" s="316">
        <v>1.1040000000000001</v>
      </c>
      <c r="E418" s="316">
        <v>1.1040000000000001</v>
      </c>
      <c r="F418" s="316">
        <v>1.1040000000000001</v>
      </c>
      <c r="G418" s="316">
        <v>1.1040000000000001</v>
      </c>
      <c r="H418" s="316">
        <v>1.1040000000000001</v>
      </c>
      <c r="I418" s="316">
        <v>1.0920000000000001</v>
      </c>
      <c r="J418" s="316">
        <v>1.089</v>
      </c>
      <c r="K418" s="167">
        <v>1.091</v>
      </c>
      <c r="L418" s="167">
        <v>1.0920000000000001</v>
      </c>
      <c r="M418" s="63">
        <v>1.095</v>
      </c>
      <c r="N418" s="63">
        <v>1.0940000000000001</v>
      </c>
      <c r="O418" s="63">
        <v>1.095</v>
      </c>
      <c r="P418" s="318">
        <v>1.0920000000000001</v>
      </c>
      <c r="Q418" s="326">
        <v>1.089</v>
      </c>
      <c r="R418" s="316">
        <v>1.0920000000000001</v>
      </c>
      <c r="S418" s="63">
        <v>1.093</v>
      </c>
      <c r="T418" s="63">
        <v>1.0920000000000001</v>
      </c>
      <c r="U418" s="63">
        <v>1.0880000000000001</v>
      </c>
      <c r="V418" s="63">
        <v>1.0880000000000001</v>
      </c>
    </row>
    <row r="419" spans="1:22" x14ac:dyDescent="0.25">
      <c r="A419" s="46">
        <v>92090</v>
      </c>
      <c r="B419" s="329" t="s">
        <v>555</v>
      </c>
      <c r="C419" s="316">
        <v>1.1040000000000001</v>
      </c>
      <c r="D419" s="316">
        <v>1.1040000000000001</v>
      </c>
      <c r="E419" s="316">
        <v>1.1040000000000001</v>
      </c>
      <c r="F419" s="316">
        <v>1.1040000000000001</v>
      </c>
      <c r="G419" s="316">
        <v>1.1040000000000001</v>
      </c>
      <c r="H419" s="316">
        <v>1.1040000000000001</v>
      </c>
      <c r="I419" s="316">
        <v>1.0920000000000001</v>
      </c>
      <c r="J419" s="316">
        <v>1.089</v>
      </c>
      <c r="K419" s="167">
        <v>1.091</v>
      </c>
      <c r="L419" s="167">
        <v>1.0920000000000001</v>
      </c>
      <c r="M419" s="63">
        <v>1.095</v>
      </c>
      <c r="N419" s="63">
        <v>1.0940000000000001</v>
      </c>
      <c r="O419" s="63">
        <v>1.095</v>
      </c>
      <c r="P419" s="318">
        <v>1.0920000000000001</v>
      </c>
      <c r="Q419" s="326">
        <v>1.089</v>
      </c>
      <c r="R419" s="316">
        <v>1.0920000000000001</v>
      </c>
      <c r="S419" s="63">
        <v>1.093</v>
      </c>
      <c r="T419" s="63">
        <v>1.0920000000000001</v>
      </c>
      <c r="U419" s="63">
        <v>1.0880000000000001</v>
      </c>
      <c r="V419" s="63">
        <v>1.0880000000000001</v>
      </c>
    </row>
    <row r="420" spans="1:22" x14ac:dyDescent="0.25">
      <c r="A420" s="46">
        <v>92091</v>
      </c>
      <c r="B420" s="329" t="s">
        <v>556</v>
      </c>
      <c r="C420" s="316">
        <v>1.1040000000000001</v>
      </c>
      <c r="D420" s="316">
        <v>1.1040000000000001</v>
      </c>
      <c r="E420" s="316">
        <v>1.1040000000000001</v>
      </c>
      <c r="F420" s="316">
        <v>1.1040000000000001</v>
      </c>
      <c r="G420" s="316">
        <v>1.1040000000000001</v>
      </c>
      <c r="H420" s="316">
        <v>1.1040000000000001</v>
      </c>
      <c r="I420" s="316">
        <v>1.0920000000000001</v>
      </c>
      <c r="J420" s="316">
        <v>1.089</v>
      </c>
      <c r="K420" s="167">
        <v>1.091</v>
      </c>
      <c r="L420" s="167">
        <v>1.0920000000000001</v>
      </c>
      <c r="M420" s="63">
        <v>1.095</v>
      </c>
      <c r="N420" s="63">
        <v>1.0940000000000001</v>
      </c>
      <c r="O420" s="63">
        <v>1.095</v>
      </c>
      <c r="P420" s="318">
        <v>1.0920000000000001</v>
      </c>
      <c r="Q420" s="326">
        <v>1.089</v>
      </c>
      <c r="R420" s="316">
        <v>1.0920000000000001</v>
      </c>
      <c r="S420" s="63">
        <v>1.093</v>
      </c>
      <c r="T420" s="63">
        <v>1.0920000000000001</v>
      </c>
      <c r="U420" s="63">
        <v>1.0880000000000001</v>
      </c>
      <c r="V420" s="63">
        <v>1.0880000000000001</v>
      </c>
    </row>
    <row r="421" spans="1:22" x14ac:dyDescent="0.25">
      <c r="A421" s="46">
        <v>93120</v>
      </c>
      <c r="B421" s="329" t="s">
        <v>557</v>
      </c>
      <c r="C421" s="316">
        <v>1</v>
      </c>
      <c r="D421" s="316">
        <v>1</v>
      </c>
      <c r="E421" s="316">
        <v>1</v>
      </c>
      <c r="F421" s="316">
        <v>1</v>
      </c>
      <c r="G421" s="316">
        <v>1</v>
      </c>
      <c r="H421" s="316">
        <v>1</v>
      </c>
      <c r="I421" s="316">
        <v>1</v>
      </c>
      <c r="J421" s="316">
        <v>1</v>
      </c>
      <c r="K421" s="167">
        <v>1</v>
      </c>
      <c r="L421" s="167">
        <v>1</v>
      </c>
      <c r="M421" s="63">
        <v>1</v>
      </c>
      <c r="N421" s="63">
        <v>1</v>
      </c>
      <c r="O421" s="63">
        <v>1</v>
      </c>
      <c r="P421" s="318">
        <v>1</v>
      </c>
      <c r="Q421" s="326">
        <v>1</v>
      </c>
      <c r="R421" s="316">
        <v>1</v>
      </c>
      <c r="S421" s="63">
        <v>1</v>
      </c>
      <c r="T421" s="63">
        <v>1</v>
      </c>
      <c r="U421" s="63">
        <v>1</v>
      </c>
      <c r="V421" s="63">
        <v>1</v>
      </c>
    </row>
    <row r="422" spans="1:22" x14ac:dyDescent="0.25">
      <c r="A422" s="46">
        <v>93121</v>
      </c>
      <c r="B422" s="329" t="s">
        <v>558</v>
      </c>
      <c r="C422" s="316">
        <v>1</v>
      </c>
      <c r="D422" s="316">
        <v>1</v>
      </c>
      <c r="E422" s="316">
        <v>1</v>
      </c>
      <c r="F422" s="316">
        <v>1</v>
      </c>
      <c r="G422" s="316">
        <v>1</v>
      </c>
      <c r="H422" s="316">
        <v>1</v>
      </c>
      <c r="I422" s="316">
        <v>1</v>
      </c>
      <c r="J422" s="316">
        <v>1</v>
      </c>
      <c r="K422" s="167">
        <v>1</v>
      </c>
      <c r="L422" s="167">
        <v>1</v>
      </c>
      <c r="M422" s="63">
        <v>1</v>
      </c>
      <c r="N422" s="63">
        <v>1</v>
      </c>
      <c r="O422" s="63">
        <v>1</v>
      </c>
      <c r="P422" s="318">
        <v>1</v>
      </c>
      <c r="Q422" s="326">
        <v>1</v>
      </c>
      <c r="R422" s="316">
        <v>1</v>
      </c>
      <c r="S422" s="63">
        <v>1</v>
      </c>
      <c r="T422" s="63">
        <v>1</v>
      </c>
      <c r="U422" s="63">
        <v>1</v>
      </c>
      <c r="V422" s="63">
        <v>1</v>
      </c>
    </row>
    <row r="423" spans="1:22" x14ac:dyDescent="0.25">
      <c r="A423" s="46">
        <v>93123</v>
      </c>
      <c r="B423" s="329" t="s">
        <v>559</v>
      </c>
      <c r="C423" s="316">
        <v>1</v>
      </c>
      <c r="D423" s="316">
        <v>1</v>
      </c>
      <c r="E423" s="316">
        <v>1</v>
      </c>
      <c r="F423" s="316">
        <v>1</v>
      </c>
      <c r="G423" s="316">
        <v>1</v>
      </c>
      <c r="H423" s="316">
        <v>1</v>
      </c>
      <c r="I423" s="316">
        <v>1</v>
      </c>
      <c r="J423" s="316">
        <v>1</v>
      </c>
      <c r="K423" s="167">
        <v>1</v>
      </c>
      <c r="L423" s="167">
        <v>1</v>
      </c>
      <c r="M423" s="63">
        <v>1</v>
      </c>
      <c r="N423" s="63">
        <v>1</v>
      </c>
      <c r="O423" s="63">
        <v>1</v>
      </c>
      <c r="P423" s="318">
        <v>1</v>
      </c>
      <c r="Q423" s="326">
        <v>1</v>
      </c>
      <c r="R423" s="316">
        <v>1</v>
      </c>
      <c r="S423" s="63">
        <v>1</v>
      </c>
      <c r="T423" s="63">
        <v>1</v>
      </c>
      <c r="U423" s="63">
        <v>1</v>
      </c>
      <c r="V423" s="63">
        <v>1</v>
      </c>
    </row>
    <row r="424" spans="1:22" x14ac:dyDescent="0.25">
      <c r="A424" s="46">
        <v>93124</v>
      </c>
      <c r="B424" s="329" t="s">
        <v>560</v>
      </c>
      <c r="C424" s="316">
        <v>1</v>
      </c>
      <c r="D424" s="316">
        <v>1</v>
      </c>
      <c r="E424" s="316">
        <v>1</v>
      </c>
      <c r="F424" s="316">
        <v>1</v>
      </c>
      <c r="G424" s="316">
        <v>1</v>
      </c>
      <c r="H424" s="316">
        <v>1</v>
      </c>
      <c r="I424" s="316">
        <v>1</v>
      </c>
      <c r="J424" s="316">
        <v>1</v>
      </c>
      <c r="K424" s="167">
        <v>1</v>
      </c>
      <c r="L424" s="167">
        <v>1</v>
      </c>
      <c r="M424" s="63">
        <v>1</v>
      </c>
      <c r="N424" s="63">
        <v>1</v>
      </c>
      <c r="O424" s="63">
        <v>1</v>
      </c>
      <c r="P424" s="318">
        <v>1</v>
      </c>
      <c r="Q424" s="326">
        <v>1</v>
      </c>
      <c r="R424" s="316">
        <v>1</v>
      </c>
      <c r="S424" s="63">
        <v>1</v>
      </c>
      <c r="T424" s="63">
        <v>1</v>
      </c>
      <c r="U424" s="63">
        <v>1</v>
      </c>
      <c r="V424" s="63">
        <v>1</v>
      </c>
    </row>
    <row r="425" spans="1:22" x14ac:dyDescent="0.25">
      <c r="A425" s="46">
        <v>94076</v>
      </c>
      <c r="B425" s="329" t="s">
        <v>561</v>
      </c>
      <c r="C425" s="316">
        <v>1.004</v>
      </c>
      <c r="D425" s="316">
        <v>1.004</v>
      </c>
      <c r="E425" s="316">
        <v>1.004</v>
      </c>
      <c r="F425" s="316">
        <v>1.004</v>
      </c>
      <c r="G425" s="316">
        <v>1.004</v>
      </c>
      <c r="H425" s="316">
        <v>1.004</v>
      </c>
      <c r="I425" s="316">
        <v>1</v>
      </c>
      <c r="J425" s="316">
        <v>1</v>
      </c>
      <c r="K425" s="167">
        <v>1</v>
      </c>
      <c r="L425" s="167">
        <v>1.0009999999999999</v>
      </c>
      <c r="M425" s="63">
        <v>1</v>
      </c>
      <c r="N425" s="63">
        <v>1</v>
      </c>
      <c r="O425" s="63">
        <v>1</v>
      </c>
      <c r="P425" s="318">
        <v>1</v>
      </c>
      <c r="Q425" s="326">
        <v>1</v>
      </c>
      <c r="R425" s="316">
        <v>1</v>
      </c>
      <c r="S425" s="63">
        <v>1</v>
      </c>
      <c r="T425" s="63">
        <v>1</v>
      </c>
      <c r="U425" s="63">
        <v>1</v>
      </c>
      <c r="V425" s="63">
        <v>1</v>
      </c>
    </row>
    <row r="426" spans="1:22" x14ac:dyDescent="0.25">
      <c r="A426" s="46">
        <v>94078</v>
      </c>
      <c r="B426" s="329" t="s">
        <v>562</v>
      </c>
      <c r="C426" s="316">
        <v>1.004</v>
      </c>
      <c r="D426" s="316">
        <v>1.004</v>
      </c>
      <c r="E426" s="316">
        <v>1.004</v>
      </c>
      <c r="F426" s="316">
        <v>1.004</v>
      </c>
      <c r="G426" s="316">
        <v>1.004</v>
      </c>
      <c r="H426" s="316">
        <v>1.004</v>
      </c>
      <c r="I426" s="316">
        <v>1</v>
      </c>
      <c r="J426" s="316">
        <v>1</v>
      </c>
      <c r="K426" s="167">
        <v>1</v>
      </c>
      <c r="L426" s="167">
        <v>1.0009999999999999</v>
      </c>
      <c r="M426" s="63">
        <v>1</v>
      </c>
      <c r="N426" s="63">
        <v>1</v>
      </c>
      <c r="O426" s="63">
        <v>1</v>
      </c>
      <c r="P426" s="318">
        <v>1</v>
      </c>
      <c r="Q426" s="326">
        <v>1</v>
      </c>
      <c r="R426" s="316">
        <v>1</v>
      </c>
      <c r="S426" s="63">
        <v>1</v>
      </c>
      <c r="T426" s="63">
        <v>1</v>
      </c>
      <c r="U426" s="63">
        <v>1</v>
      </c>
      <c r="V426" s="63">
        <v>1</v>
      </c>
    </row>
    <row r="427" spans="1:22" x14ac:dyDescent="0.25">
      <c r="A427" s="46">
        <v>94083</v>
      </c>
      <c r="B427" s="329" t="s">
        <v>563</v>
      </c>
      <c r="C427" s="316">
        <v>1.004</v>
      </c>
      <c r="D427" s="316">
        <v>1.004</v>
      </c>
      <c r="E427" s="316">
        <v>1.004</v>
      </c>
      <c r="F427" s="316">
        <v>1.004</v>
      </c>
      <c r="G427" s="316">
        <v>1.004</v>
      </c>
      <c r="H427" s="316">
        <v>1.004</v>
      </c>
      <c r="I427" s="316">
        <v>1</v>
      </c>
      <c r="J427" s="316">
        <v>1</v>
      </c>
      <c r="K427" s="167">
        <v>1</v>
      </c>
      <c r="L427" s="167">
        <v>1.0009999999999999</v>
      </c>
      <c r="M427" s="63">
        <v>1</v>
      </c>
      <c r="N427" s="63">
        <v>1</v>
      </c>
      <c r="O427" s="63">
        <v>1</v>
      </c>
      <c r="P427" s="318">
        <v>1</v>
      </c>
      <c r="Q427" s="326">
        <v>1</v>
      </c>
      <c r="R427" s="316">
        <v>1</v>
      </c>
      <c r="S427" s="63">
        <v>1</v>
      </c>
      <c r="T427" s="63">
        <v>1</v>
      </c>
      <c r="U427" s="63">
        <v>1</v>
      </c>
      <c r="V427" s="63">
        <v>1</v>
      </c>
    </row>
    <row r="428" spans="1:22" x14ac:dyDescent="0.25">
      <c r="A428" s="46">
        <v>94086</v>
      </c>
      <c r="B428" s="329" t="s">
        <v>564</v>
      </c>
      <c r="C428" s="316">
        <v>1.004</v>
      </c>
      <c r="D428" s="316">
        <v>1.004</v>
      </c>
      <c r="E428" s="316">
        <v>1.004</v>
      </c>
      <c r="F428" s="316">
        <v>1.004</v>
      </c>
      <c r="G428" s="316">
        <v>1.004</v>
      </c>
      <c r="H428" s="316">
        <v>1.004</v>
      </c>
      <c r="I428" s="316">
        <v>1</v>
      </c>
      <c r="J428" s="316">
        <v>1</v>
      </c>
      <c r="K428" s="167">
        <v>1</v>
      </c>
      <c r="L428" s="167">
        <v>1.0009999999999999</v>
      </c>
      <c r="M428" s="63">
        <v>1</v>
      </c>
      <c r="N428" s="63">
        <v>1</v>
      </c>
      <c r="O428" s="63">
        <v>1</v>
      </c>
      <c r="P428" s="318">
        <v>1</v>
      </c>
      <c r="Q428" s="326">
        <v>1</v>
      </c>
      <c r="R428" s="316">
        <v>1</v>
      </c>
      <c r="S428" s="63">
        <v>1</v>
      </c>
      <c r="T428" s="63">
        <v>1</v>
      </c>
      <c r="U428" s="63">
        <v>1</v>
      </c>
      <c r="V428" s="63">
        <v>1</v>
      </c>
    </row>
    <row r="429" spans="1:22" x14ac:dyDescent="0.25">
      <c r="A429" s="46">
        <v>94087</v>
      </c>
      <c r="B429" s="329" t="s">
        <v>565</v>
      </c>
      <c r="C429" s="316">
        <v>1.004</v>
      </c>
      <c r="D429" s="316">
        <v>1.004</v>
      </c>
      <c r="E429" s="316">
        <v>1.004</v>
      </c>
      <c r="F429" s="316">
        <v>1.004</v>
      </c>
      <c r="G429" s="316">
        <v>1.004</v>
      </c>
      <c r="H429" s="316">
        <v>1.004</v>
      </c>
      <c r="I429" s="316">
        <v>1</v>
      </c>
      <c r="J429" s="316">
        <v>1</v>
      </c>
      <c r="K429" s="167">
        <v>1</v>
      </c>
      <c r="L429" s="167">
        <v>1.0009999999999999</v>
      </c>
      <c r="M429" s="63">
        <v>1</v>
      </c>
      <c r="N429" s="63">
        <v>1</v>
      </c>
      <c r="O429" s="63">
        <v>1</v>
      </c>
      <c r="P429" s="318">
        <v>1</v>
      </c>
      <c r="Q429" s="326">
        <v>1</v>
      </c>
      <c r="R429" s="316">
        <v>1</v>
      </c>
      <c r="S429" s="63">
        <v>1</v>
      </c>
      <c r="T429" s="63">
        <v>1.0920000000000001</v>
      </c>
      <c r="U429" s="63">
        <v>1.0880000000000001</v>
      </c>
      <c r="V429" s="63">
        <v>1.0880000000000001</v>
      </c>
    </row>
    <row r="430" spans="1:22" x14ac:dyDescent="0.25">
      <c r="A430" s="46">
        <v>95059</v>
      </c>
      <c r="B430" s="329" t="s">
        <v>566</v>
      </c>
      <c r="C430" s="316">
        <v>1.0229999999999999</v>
      </c>
      <c r="D430" s="316">
        <v>1.0229999999999999</v>
      </c>
      <c r="E430" s="316">
        <v>1.0229999999999999</v>
      </c>
      <c r="F430" s="316">
        <v>1.0229999999999999</v>
      </c>
      <c r="G430" s="316">
        <v>1.0229999999999999</v>
      </c>
      <c r="H430" s="316">
        <v>1.0229999999999999</v>
      </c>
      <c r="I430" s="316">
        <v>1.0409999999999999</v>
      </c>
      <c r="J430" s="316">
        <v>1.0369999999999999</v>
      </c>
      <c r="K430" s="167">
        <v>1.0409999999999999</v>
      </c>
      <c r="L430" s="167">
        <v>1.044</v>
      </c>
      <c r="M430" s="63">
        <v>1.0449999999999999</v>
      </c>
      <c r="N430" s="63">
        <v>1.046</v>
      </c>
      <c r="O430" s="63">
        <v>1.0429999999999999</v>
      </c>
      <c r="P430" s="318">
        <v>1.0389999999999999</v>
      </c>
      <c r="Q430" s="326">
        <v>1.0389999999999999</v>
      </c>
      <c r="R430" s="316">
        <v>1.038</v>
      </c>
      <c r="S430" s="63">
        <v>1.0389999999999999</v>
      </c>
      <c r="T430" s="63">
        <v>1.0369999999999999</v>
      </c>
      <c r="U430" s="63">
        <v>1.034</v>
      </c>
      <c r="V430" s="63">
        <v>1.0349999999999999</v>
      </c>
    </row>
    <row r="431" spans="1:22" x14ac:dyDescent="0.25">
      <c r="A431" s="46">
        <v>96088</v>
      </c>
      <c r="B431" s="329" t="s">
        <v>567</v>
      </c>
      <c r="C431" s="316">
        <v>1.1040000000000001</v>
      </c>
      <c r="D431" s="316">
        <v>1.1040000000000001</v>
      </c>
      <c r="E431" s="316">
        <v>1.1040000000000001</v>
      </c>
      <c r="F431" s="316">
        <v>1.1040000000000001</v>
      </c>
      <c r="G431" s="316">
        <v>1.1040000000000001</v>
      </c>
      <c r="H431" s="316">
        <v>1.1040000000000001</v>
      </c>
      <c r="I431" s="316">
        <v>1.0920000000000001</v>
      </c>
      <c r="J431" s="316">
        <v>1.089</v>
      </c>
      <c r="K431" s="167">
        <v>1.091</v>
      </c>
      <c r="L431" s="167">
        <v>1.0920000000000001</v>
      </c>
      <c r="M431" s="63">
        <v>1.095</v>
      </c>
      <c r="N431" s="63">
        <v>1.0940000000000001</v>
      </c>
      <c r="O431" s="63">
        <v>1.095</v>
      </c>
      <c r="P431" s="318">
        <v>1.0920000000000001</v>
      </c>
      <c r="Q431" s="326">
        <v>1.089</v>
      </c>
      <c r="R431" s="316">
        <v>1.0920000000000001</v>
      </c>
      <c r="S431" s="63">
        <v>1.093</v>
      </c>
      <c r="T431" s="63">
        <v>1.0920000000000001</v>
      </c>
      <c r="U431" s="63">
        <v>1.0880000000000001</v>
      </c>
      <c r="V431" s="63">
        <v>1.0880000000000001</v>
      </c>
    </row>
    <row r="432" spans="1:22" x14ac:dyDescent="0.25">
      <c r="A432" s="46">
        <v>96089</v>
      </c>
      <c r="B432" s="329" t="s">
        <v>568</v>
      </c>
      <c r="C432" s="316">
        <v>1.1040000000000001</v>
      </c>
      <c r="D432" s="316">
        <v>1.1040000000000001</v>
      </c>
      <c r="E432" s="316">
        <v>1.1040000000000001</v>
      </c>
      <c r="F432" s="316">
        <v>1.1040000000000001</v>
      </c>
      <c r="G432" s="316">
        <v>1.1040000000000001</v>
      </c>
      <c r="H432" s="316">
        <v>1.1040000000000001</v>
      </c>
      <c r="I432" s="316">
        <v>1.0920000000000001</v>
      </c>
      <c r="J432" s="316">
        <v>1.089</v>
      </c>
      <c r="K432" s="167">
        <v>1.091</v>
      </c>
      <c r="L432" s="167">
        <v>1.0920000000000001</v>
      </c>
      <c r="M432" s="63">
        <v>1.095</v>
      </c>
      <c r="N432" s="63">
        <v>1.0940000000000001</v>
      </c>
      <c r="O432" s="63">
        <v>1.095</v>
      </c>
      <c r="P432" s="318">
        <v>1.0920000000000001</v>
      </c>
      <c r="Q432" s="326">
        <v>1.089</v>
      </c>
      <c r="R432" s="316">
        <v>1.0920000000000001</v>
      </c>
      <c r="S432" s="63">
        <v>1.093</v>
      </c>
      <c r="T432" s="63">
        <v>1.0920000000000001</v>
      </c>
      <c r="U432" s="63">
        <v>1.0880000000000001</v>
      </c>
      <c r="V432" s="63">
        <v>1.0880000000000001</v>
      </c>
    </row>
    <row r="433" spans="1:22" x14ac:dyDescent="0.25">
      <c r="A433" s="46">
        <v>96090</v>
      </c>
      <c r="B433" s="329" t="s">
        <v>569</v>
      </c>
      <c r="C433" s="316">
        <v>1.1040000000000001</v>
      </c>
      <c r="D433" s="316">
        <v>1.1040000000000001</v>
      </c>
      <c r="E433" s="316">
        <v>1.1040000000000001</v>
      </c>
      <c r="F433" s="316">
        <v>1.1040000000000001</v>
      </c>
      <c r="G433" s="316">
        <v>1.1040000000000001</v>
      </c>
      <c r="H433" s="316">
        <v>1.1040000000000001</v>
      </c>
      <c r="I433" s="316">
        <v>1.0920000000000001</v>
      </c>
      <c r="J433" s="316">
        <v>1.089</v>
      </c>
      <c r="K433" s="167">
        <v>1.091</v>
      </c>
      <c r="L433" s="167">
        <v>1.0920000000000001</v>
      </c>
      <c r="M433" s="63">
        <v>1.095</v>
      </c>
      <c r="N433" s="63">
        <v>1.0940000000000001</v>
      </c>
      <c r="O433" s="63">
        <v>1.095</v>
      </c>
      <c r="P433" s="318">
        <v>1.0920000000000001</v>
      </c>
      <c r="Q433" s="326">
        <v>1.089</v>
      </c>
      <c r="R433" s="316">
        <v>1.0920000000000001</v>
      </c>
      <c r="S433" s="63">
        <v>1.093</v>
      </c>
      <c r="T433" s="63">
        <v>1.0920000000000001</v>
      </c>
      <c r="U433" s="63">
        <v>1.0880000000000001</v>
      </c>
      <c r="V433" s="63">
        <v>1.0880000000000001</v>
      </c>
    </row>
    <row r="434" spans="1:22" x14ac:dyDescent="0.25">
      <c r="A434" s="46">
        <v>96091</v>
      </c>
      <c r="B434" s="329" t="s">
        <v>570</v>
      </c>
      <c r="C434" s="316">
        <v>1.1040000000000001</v>
      </c>
      <c r="D434" s="316">
        <v>1.1040000000000001</v>
      </c>
      <c r="E434" s="316">
        <v>1.1040000000000001</v>
      </c>
      <c r="F434" s="316">
        <v>1.1040000000000001</v>
      </c>
      <c r="G434" s="316">
        <v>1.1040000000000001</v>
      </c>
      <c r="H434" s="316">
        <v>1.1040000000000001</v>
      </c>
      <c r="I434" s="316">
        <v>1.0920000000000001</v>
      </c>
      <c r="J434" s="316">
        <v>1.089</v>
      </c>
      <c r="K434" s="167">
        <v>1.091</v>
      </c>
      <c r="L434" s="167">
        <v>1.0920000000000001</v>
      </c>
      <c r="M434" s="63">
        <v>1.095</v>
      </c>
      <c r="N434" s="63">
        <v>1.0940000000000001</v>
      </c>
      <c r="O434" s="63">
        <v>1.095</v>
      </c>
      <c r="P434" s="318">
        <v>1.0920000000000001</v>
      </c>
      <c r="Q434" s="326">
        <v>1.089</v>
      </c>
      <c r="R434" s="316">
        <v>1.0920000000000001</v>
      </c>
      <c r="S434" s="63">
        <v>1.093</v>
      </c>
      <c r="T434" s="63">
        <v>1.0920000000000001</v>
      </c>
      <c r="U434" s="63">
        <v>1.0880000000000001</v>
      </c>
      <c r="V434" s="63">
        <v>1.0880000000000001</v>
      </c>
    </row>
    <row r="435" spans="1:22" x14ac:dyDescent="0.25">
      <c r="A435" s="46">
        <v>96092</v>
      </c>
      <c r="B435" s="329" t="s">
        <v>571</v>
      </c>
      <c r="C435" s="316">
        <v>1.1040000000000001</v>
      </c>
      <c r="D435" s="316">
        <v>1.1040000000000001</v>
      </c>
      <c r="E435" s="316">
        <v>1.1040000000000001</v>
      </c>
      <c r="F435" s="316">
        <v>1.1040000000000001</v>
      </c>
      <c r="G435" s="316">
        <v>1.1040000000000001</v>
      </c>
      <c r="H435" s="316">
        <v>1.1040000000000001</v>
      </c>
      <c r="I435" s="316">
        <v>1.0920000000000001</v>
      </c>
      <c r="J435" s="316">
        <v>1.089</v>
      </c>
      <c r="K435" s="167">
        <v>1.091</v>
      </c>
      <c r="L435" s="167">
        <v>1.0920000000000001</v>
      </c>
      <c r="M435" s="63">
        <v>1.095</v>
      </c>
      <c r="N435" s="63">
        <v>1.0940000000000001</v>
      </c>
      <c r="O435" s="63">
        <v>1.095</v>
      </c>
      <c r="P435" s="318">
        <v>1.0920000000000001</v>
      </c>
      <c r="Q435" s="326">
        <v>1.089</v>
      </c>
      <c r="R435" s="316">
        <v>1.0920000000000001</v>
      </c>
      <c r="S435" s="63">
        <v>1.093</v>
      </c>
      <c r="T435" s="63">
        <v>1.0920000000000001</v>
      </c>
      <c r="U435" s="63">
        <v>1.0880000000000001</v>
      </c>
      <c r="V435" s="63">
        <v>1.0880000000000001</v>
      </c>
    </row>
    <row r="436" spans="1:22" x14ac:dyDescent="0.25">
      <c r="A436" s="46">
        <v>96093</v>
      </c>
      <c r="B436" s="329" t="s">
        <v>572</v>
      </c>
      <c r="C436" s="316">
        <v>1.1040000000000001</v>
      </c>
      <c r="D436" s="316">
        <v>1.1040000000000001</v>
      </c>
      <c r="E436" s="316">
        <v>1.1040000000000001</v>
      </c>
      <c r="F436" s="316">
        <v>1.1040000000000001</v>
      </c>
      <c r="G436" s="316">
        <v>1.1040000000000001</v>
      </c>
      <c r="H436" s="316">
        <v>1.1040000000000001</v>
      </c>
      <c r="I436" s="316">
        <v>1.0920000000000001</v>
      </c>
      <c r="J436" s="316">
        <v>1.089</v>
      </c>
      <c r="K436" s="167">
        <v>1.091</v>
      </c>
      <c r="L436" s="167">
        <v>1.0920000000000001</v>
      </c>
      <c r="M436" s="63">
        <v>1.095</v>
      </c>
      <c r="N436" s="63">
        <v>1.0940000000000001</v>
      </c>
      <c r="O436" s="63">
        <v>1.095</v>
      </c>
      <c r="P436" s="318">
        <v>1.0920000000000001</v>
      </c>
      <c r="Q436" s="326">
        <v>1.089</v>
      </c>
      <c r="R436" s="316">
        <v>1.0920000000000001</v>
      </c>
      <c r="S436" s="63">
        <v>1.093</v>
      </c>
      <c r="T436" s="63">
        <v>1.0920000000000001</v>
      </c>
      <c r="U436" s="63">
        <v>1.0880000000000001</v>
      </c>
      <c r="V436" s="63">
        <v>1.0880000000000001</v>
      </c>
    </row>
    <row r="437" spans="1:22" x14ac:dyDescent="0.25">
      <c r="A437" s="46">
        <v>96094</v>
      </c>
      <c r="B437" s="329" t="s">
        <v>573</v>
      </c>
      <c r="C437" s="316">
        <v>1.1040000000000001</v>
      </c>
      <c r="D437" s="316">
        <v>1.1040000000000001</v>
      </c>
      <c r="E437" s="316">
        <v>1.1040000000000001</v>
      </c>
      <c r="F437" s="316">
        <v>1.1040000000000001</v>
      </c>
      <c r="G437" s="316">
        <v>1.1040000000000001</v>
      </c>
      <c r="H437" s="316">
        <v>1.1040000000000001</v>
      </c>
      <c r="I437" s="316">
        <v>1.0920000000000001</v>
      </c>
      <c r="J437" s="316">
        <v>1.089</v>
      </c>
      <c r="K437" s="167">
        <v>1.091</v>
      </c>
      <c r="L437" s="167">
        <v>1.0920000000000001</v>
      </c>
      <c r="M437" s="63">
        <v>1.095</v>
      </c>
      <c r="N437" s="63">
        <v>1.0940000000000001</v>
      </c>
      <c r="O437" s="63">
        <v>1.095</v>
      </c>
      <c r="P437" s="318">
        <v>1.0920000000000001</v>
      </c>
      <c r="Q437" s="326">
        <v>1.089</v>
      </c>
      <c r="R437" s="316">
        <v>1.0920000000000001</v>
      </c>
      <c r="S437" s="63">
        <v>1.093</v>
      </c>
      <c r="T437" s="63">
        <v>1.0920000000000001</v>
      </c>
      <c r="U437" s="63">
        <v>1.0880000000000001</v>
      </c>
      <c r="V437" s="63">
        <v>1.0880000000000001</v>
      </c>
    </row>
    <row r="438" spans="1:22" x14ac:dyDescent="0.25">
      <c r="A438" s="46">
        <v>96095</v>
      </c>
      <c r="B438" s="329" t="s">
        <v>574</v>
      </c>
      <c r="C438" s="316">
        <v>1.1040000000000001</v>
      </c>
      <c r="D438" s="316">
        <v>1.1040000000000001</v>
      </c>
      <c r="E438" s="316">
        <v>1.1040000000000001</v>
      </c>
      <c r="F438" s="316">
        <v>1.1040000000000001</v>
      </c>
      <c r="G438" s="316">
        <v>1.1040000000000001</v>
      </c>
      <c r="H438" s="316">
        <v>1.1040000000000001</v>
      </c>
      <c r="I438" s="316">
        <v>1.0920000000000001</v>
      </c>
      <c r="J438" s="316">
        <v>1.089</v>
      </c>
      <c r="K438" s="167">
        <v>1.091</v>
      </c>
      <c r="L438" s="167">
        <v>1.0920000000000001</v>
      </c>
      <c r="M438" s="63">
        <v>1.095</v>
      </c>
      <c r="N438" s="63">
        <v>1.0940000000000001</v>
      </c>
      <c r="O438" s="63">
        <v>1.095</v>
      </c>
      <c r="P438" s="318">
        <v>1.0920000000000001</v>
      </c>
      <c r="Q438" s="326">
        <v>1.089</v>
      </c>
      <c r="R438" s="316">
        <v>1.0920000000000001</v>
      </c>
      <c r="S438" s="63">
        <v>1.093</v>
      </c>
      <c r="T438" s="63">
        <v>1.0920000000000001</v>
      </c>
      <c r="U438" s="63">
        <v>1.0880000000000001</v>
      </c>
      <c r="V438" s="63">
        <v>1.0880000000000001</v>
      </c>
    </row>
    <row r="439" spans="1:22" x14ac:dyDescent="0.25">
      <c r="A439" s="46">
        <v>96098</v>
      </c>
      <c r="B439" s="329" t="s">
        <v>575</v>
      </c>
      <c r="C439" s="316">
        <v>1.1040000000000001</v>
      </c>
      <c r="D439" s="316">
        <v>1.1040000000000001</v>
      </c>
      <c r="E439" s="316">
        <v>1.1040000000000001</v>
      </c>
      <c r="F439" s="316">
        <v>1.1040000000000001</v>
      </c>
      <c r="G439" s="316">
        <v>1.1040000000000001</v>
      </c>
      <c r="H439" s="316">
        <v>1.1040000000000001</v>
      </c>
      <c r="I439" s="316">
        <v>1.0920000000000001</v>
      </c>
      <c r="J439" s="316">
        <v>1.089</v>
      </c>
      <c r="K439" s="167">
        <v>1.091</v>
      </c>
      <c r="L439" s="167">
        <v>1.0920000000000001</v>
      </c>
      <c r="M439" s="63">
        <v>1.095</v>
      </c>
      <c r="N439" s="63">
        <v>1.0940000000000001</v>
      </c>
      <c r="O439" s="63">
        <v>1.095</v>
      </c>
      <c r="P439" s="318">
        <v>1.0920000000000001</v>
      </c>
      <c r="Q439" s="326">
        <v>1.089</v>
      </c>
      <c r="R439" s="316">
        <v>1.0920000000000001</v>
      </c>
      <c r="S439" s="63">
        <v>1.093</v>
      </c>
      <c r="T439" s="63">
        <v>1.0920000000000001</v>
      </c>
      <c r="U439" s="63">
        <v>1.0880000000000001</v>
      </c>
      <c r="V439" s="63">
        <v>1.0880000000000001</v>
      </c>
    </row>
    <row r="440" spans="1:22" x14ac:dyDescent="0.25">
      <c r="A440" s="46">
        <v>96099</v>
      </c>
      <c r="B440" s="329" t="s">
        <v>576</v>
      </c>
      <c r="C440" s="316">
        <v>1.1040000000000001</v>
      </c>
      <c r="D440" s="316">
        <v>1.1040000000000001</v>
      </c>
      <c r="E440" s="316">
        <v>1.1040000000000001</v>
      </c>
      <c r="F440" s="316">
        <v>1.1040000000000001</v>
      </c>
      <c r="G440" s="316">
        <v>1.1040000000000001</v>
      </c>
      <c r="H440" s="316">
        <v>1.1040000000000001</v>
      </c>
      <c r="I440" s="316">
        <v>1.0920000000000001</v>
      </c>
      <c r="J440" s="316">
        <v>1.089</v>
      </c>
      <c r="K440" s="167">
        <v>1.091</v>
      </c>
      <c r="L440" s="167">
        <v>1.0920000000000001</v>
      </c>
      <c r="M440" s="63">
        <v>1.095</v>
      </c>
      <c r="N440" s="63">
        <v>1.0940000000000001</v>
      </c>
      <c r="O440" s="63">
        <v>1.095</v>
      </c>
      <c r="P440" s="318">
        <v>1.0920000000000001</v>
      </c>
      <c r="Q440" s="326">
        <v>1.089</v>
      </c>
      <c r="R440" s="316">
        <v>1.0920000000000001</v>
      </c>
      <c r="S440" s="63">
        <v>1.093</v>
      </c>
      <c r="T440" s="63">
        <v>1.0920000000000001</v>
      </c>
      <c r="U440" s="63">
        <v>1.0880000000000001</v>
      </c>
      <c r="V440" s="63">
        <v>1.0880000000000001</v>
      </c>
    </row>
    <row r="441" spans="1:22" x14ac:dyDescent="0.25">
      <c r="A441" s="46">
        <v>96101</v>
      </c>
      <c r="B441" s="329" t="s">
        <v>577</v>
      </c>
      <c r="C441" s="316">
        <v>1.1040000000000001</v>
      </c>
      <c r="D441" s="316">
        <v>1.1040000000000001</v>
      </c>
      <c r="E441" s="316">
        <v>1.1040000000000001</v>
      </c>
      <c r="F441" s="316">
        <v>1.1040000000000001</v>
      </c>
      <c r="G441" s="316">
        <v>1.1040000000000001</v>
      </c>
      <c r="H441" s="316">
        <v>1.1040000000000001</v>
      </c>
      <c r="I441" s="316">
        <v>1.0920000000000001</v>
      </c>
      <c r="J441" s="316">
        <v>1.089</v>
      </c>
      <c r="K441" s="167">
        <v>1.091</v>
      </c>
      <c r="L441" s="167">
        <v>1.0920000000000001</v>
      </c>
      <c r="M441" s="63">
        <v>1.095</v>
      </c>
      <c r="N441" s="63">
        <v>1.0940000000000001</v>
      </c>
      <c r="O441" s="63">
        <v>1.095</v>
      </c>
      <c r="P441" s="318">
        <v>1.0920000000000001</v>
      </c>
      <c r="Q441" s="326">
        <v>1.089</v>
      </c>
      <c r="R441" s="316">
        <v>1.0920000000000001</v>
      </c>
      <c r="S441" s="63">
        <v>1.093</v>
      </c>
      <c r="T441" s="63">
        <v>1.0920000000000001</v>
      </c>
      <c r="U441" s="63">
        <v>1.0880000000000001</v>
      </c>
      <c r="V441" s="63">
        <v>1.0880000000000001</v>
      </c>
    </row>
    <row r="442" spans="1:22" x14ac:dyDescent="0.25">
      <c r="A442" s="46">
        <v>96102</v>
      </c>
      <c r="B442" s="329" t="s">
        <v>578</v>
      </c>
      <c r="C442" s="316">
        <v>1.1040000000000001</v>
      </c>
      <c r="D442" s="316">
        <v>1.1040000000000001</v>
      </c>
      <c r="E442" s="316">
        <v>1.1040000000000001</v>
      </c>
      <c r="F442" s="316">
        <v>1.1040000000000001</v>
      </c>
      <c r="G442" s="316">
        <v>1.1040000000000001</v>
      </c>
      <c r="H442" s="316">
        <v>1.1040000000000001</v>
      </c>
      <c r="I442" s="316">
        <v>1.0920000000000001</v>
      </c>
      <c r="J442" s="316">
        <v>1.089</v>
      </c>
      <c r="K442" s="167">
        <v>1.091</v>
      </c>
      <c r="L442" s="167">
        <v>1.0920000000000001</v>
      </c>
      <c r="M442" s="63">
        <v>1.095</v>
      </c>
      <c r="N442" s="63">
        <v>1.0940000000000001</v>
      </c>
      <c r="O442" s="63">
        <v>1.095</v>
      </c>
      <c r="P442" s="318">
        <v>1.0920000000000001</v>
      </c>
      <c r="Q442" s="326">
        <v>1.089</v>
      </c>
      <c r="R442" s="316">
        <v>1.0920000000000001</v>
      </c>
      <c r="S442" s="63">
        <v>1.093</v>
      </c>
      <c r="T442" s="63">
        <v>1.0920000000000001</v>
      </c>
      <c r="U442" s="63">
        <v>1.0880000000000001</v>
      </c>
      <c r="V442" s="63">
        <v>1.0880000000000001</v>
      </c>
    </row>
    <row r="443" spans="1:22" x14ac:dyDescent="0.25">
      <c r="A443" s="46">
        <v>96103</v>
      </c>
      <c r="B443" s="329" t="s">
        <v>579</v>
      </c>
      <c r="C443" s="316">
        <v>1.1040000000000001</v>
      </c>
      <c r="D443" s="316">
        <v>1.1040000000000001</v>
      </c>
      <c r="E443" s="316">
        <v>1.1040000000000001</v>
      </c>
      <c r="F443" s="316">
        <v>1.1040000000000001</v>
      </c>
      <c r="G443" s="316">
        <v>1.1040000000000001</v>
      </c>
      <c r="H443" s="316">
        <v>1.1040000000000001</v>
      </c>
      <c r="I443" s="316">
        <v>1.0920000000000001</v>
      </c>
      <c r="J443" s="316">
        <v>1.089</v>
      </c>
      <c r="K443" s="167">
        <v>1.091</v>
      </c>
      <c r="L443" s="167">
        <v>1.0920000000000001</v>
      </c>
      <c r="M443" s="63">
        <v>1.095</v>
      </c>
      <c r="N443" s="63">
        <v>1.0940000000000001</v>
      </c>
      <c r="O443" s="63">
        <v>1.095</v>
      </c>
      <c r="P443" s="318">
        <v>1.0920000000000001</v>
      </c>
      <c r="Q443" s="326">
        <v>1.089</v>
      </c>
      <c r="R443" s="316">
        <v>1.0920000000000001</v>
      </c>
      <c r="S443" s="63">
        <v>1.093</v>
      </c>
      <c r="T443" s="63">
        <v>1.0920000000000001</v>
      </c>
      <c r="U443" s="63">
        <v>1.0880000000000001</v>
      </c>
      <c r="V443" s="63">
        <v>1.0880000000000001</v>
      </c>
    </row>
    <row r="444" spans="1:22" x14ac:dyDescent="0.25">
      <c r="A444" s="46">
        <v>96104</v>
      </c>
      <c r="B444" s="329" t="s">
        <v>580</v>
      </c>
      <c r="C444" s="316">
        <v>1.1040000000000001</v>
      </c>
      <c r="D444" s="316">
        <v>1.1040000000000001</v>
      </c>
      <c r="E444" s="316">
        <v>1.1040000000000001</v>
      </c>
      <c r="F444" s="316">
        <v>1.1040000000000001</v>
      </c>
      <c r="G444" s="316">
        <v>1.1040000000000001</v>
      </c>
      <c r="H444" s="316">
        <v>1.1040000000000001</v>
      </c>
      <c r="I444" s="316">
        <v>1.0920000000000001</v>
      </c>
      <c r="J444" s="316">
        <v>1.089</v>
      </c>
      <c r="K444" s="167">
        <v>1.091</v>
      </c>
      <c r="L444" s="167">
        <v>1.0920000000000001</v>
      </c>
      <c r="M444" s="63">
        <v>1.095</v>
      </c>
      <c r="N444" s="63">
        <v>1.0940000000000001</v>
      </c>
      <c r="O444" s="63">
        <v>1.095</v>
      </c>
      <c r="P444" s="318">
        <v>1.0920000000000001</v>
      </c>
      <c r="Q444" s="326">
        <v>1.089</v>
      </c>
      <c r="R444" s="316">
        <v>1.0920000000000001</v>
      </c>
      <c r="S444" s="63">
        <v>1.093</v>
      </c>
      <c r="T444" s="63">
        <v>1.0920000000000001</v>
      </c>
      <c r="U444" s="63">
        <v>1.0880000000000001</v>
      </c>
      <c r="V444" s="63">
        <v>1.0880000000000001</v>
      </c>
    </row>
    <row r="445" spans="1:22" x14ac:dyDescent="0.25">
      <c r="A445" s="46">
        <v>96106</v>
      </c>
      <c r="B445" s="329" t="s">
        <v>581</v>
      </c>
      <c r="C445" s="316">
        <v>1.1040000000000001</v>
      </c>
      <c r="D445" s="316">
        <v>1.1040000000000001</v>
      </c>
      <c r="E445" s="316">
        <v>1.1040000000000001</v>
      </c>
      <c r="F445" s="316">
        <v>1.1040000000000001</v>
      </c>
      <c r="G445" s="316">
        <v>1.1040000000000001</v>
      </c>
      <c r="H445" s="316">
        <v>1.1040000000000001</v>
      </c>
      <c r="I445" s="316">
        <v>1.0920000000000001</v>
      </c>
      <c r="J445" s="316">
        <v>1.089</v>
      </c>
      <c r="K445" s="167">
        <v>1.091</v>
      </c>
      <c r="L445" s="167">
        <v>1.0920000000000001</v>
      </c>
      <c r="M445" s="63">
        <v>1.095</v>
      </c>
      <c r="N445" s="63">
        <v>1.0940000000000001</v>
      </c>
      <c r="O445" s="63">
        <v>1.095</v>
      </c>
      <c r="P445" s="318">
        <v>1.0920000000000001</v>
      </c>
      <c r="Q445" s="326">
        <v>1.089</v>
      </c>
      <c r="R445" s="316">
        <v>1.0920000000000001</v>
      </c>
      <c r="S445" s="63">
        <v>1.093</v>
      </c>
      <c r="T445" s="63">
        <v>1.0920000000000001</v>
      </c>
      <c r="U445" s="63">
        <v>1.0880000000000001</v>
      </c>
      <c r="V445" s="63">
        <v>1.0880000000000001</v>
      </c>
    </row>
    <row r="446" spans="1:22" x14ac:dyDescent="0.25">
      <c r="A446" s="46">
        <v>96107</v>
      </c>
      <c r="B446" s="329" t="s">
        <v>582</v>
      </c>
      <c r="C446" s="316">
        <v>1.1040000000000001</v>
      </c>
      <c r="D446" s="316">
        <v>1.1040000000000001</v>
      </c>
      <c r="E446" s="316">
        <v>1.1040000000000001</v>
      </c>
      <c r="F446" s="316">
        <v>1.1040000000000001</v>
      </c>
      <c r="G446" s="316">
        <v>1.1040000000000001</v>
      </c>
      <c r="H446" s="316">
        <v>1.1040000000000001</v>
      </c>
      <c r="I446" s="316">
        <v>1.0920000000000001</v>
      </c>
      <c r="J446" s="316">
        <v>1.089</v>
      </c>
      <c r="K446" s="167">
        <v>1.091</v>
      </c>
      <c r="L446" s="167">
        <v>1.0920000000000001</v>
      </c>
      <c r="M446" s="63">
        <v>1.095</v>
      </c>
      <c r="N446" s="63">
        <v>1.0940000000000001</v>
      </c>
      <c r="O446" s="63">
        <v>1.095</v>
      </c>
      <c r="P446" s="318">
        <v>1.0920000000000001</v>
      </c>
      <c r="Q446" s="326">
        <v>1.089</v>
      </c>
      <c r="R446" s="316">
        <v>1.0920000000000001</v>
      </c>
      <c r="S446" s="63">
        <v>1.093</v>
      </c>
      <c r="T446" s="63">
        <v>1.0920000000000001</v>
      </c>
      <c r="U446" s="63">
        <v>1.0880000000000001</v>
      </c>
      <c r="V446" s="63">
        <v>1.0880000000000001</v>
      </c>
    </row>
    <row r="447" spans="1:22" x14ac:dyDescent="0.25">
      <c r="A447" s="46">
        <v>96109</v>
      </c>
      <c r="B447" s="329" t="s">
        <v>583</v>
      </c>
      <c r="C447" s="316">
        <v>1.1040000000000001</v>
      </c>
      <c r="D447" s="316">
        <v>1.1040000000000001</v>
      </c>
      <c r="E447" s="316">
        <v>1.1040000000000001</v>
      </c>
      <c r="F447" s="316">
        <v>1.1040000000000001</v>
      </c>
      <c r="G447" s="316">
        <v>1.1040000000000001</v>
      </c>
      <c r="H447" s="316">
        <v>1.1040000000000001</v>
      </c>
      <c r="I447" s="316">
        <v>1.0920000000000001</v>
      </c>
      <c r="J447" s="316">
        <v>1.089</v>
      </c>
      <c r="K447" s="167">
        <v>1.091</v>
      </c>
      <c r="L447" s="167">
        <v>1.0920000000000001</v>
      </c>
      <c r="M447" s="63">
        <v>1.095</v>
      </c>
      <c r="N447" s="63">
        <v>1.0940000000000001</v>
      </c>
      <c r="O447" s="63">
        <v>1.095</v>
      </c>
      <c r="P447" s="318">
        <v>1.0920000000000001</v>
      </c>
      <c r="Q447" s="326">
        <v>1.089</v>
      </c>
      <c r="R447" s="316">
        <v>1.0920000000000001</v>
      </c>
      <c r="S447" s="63">
        <v>1.093</v>
      </c>
      <c r="T447" s="63">
        <v>1.0920000000000001</v>
      </c>
      <c r="U447" s="63">
        <v>1.0880000000000001</v>
      </c>
      <c r="V447" s="63">
        <v>1.0880000000000001</v>
      </c>
    </row>
    <row r="448" spans="1:22" x14ac:dyDescent="0.25">
      <c r="A448" s="46">
        <v>96110</v>
      </c>
      <c r="B448" s="329" t="s">
        <v>584</v>
      </c>
      <c r="C448" s="316">
        <v>1.1040000000000001</v>
      </c>
      <c r="D448" s="316">
        <v>1.1040000000000001</v>
      </c>
      <c r="E448" s="316">
        <v>1.1040000000000001</v>
      </c>
      <c r="F448" s="316">
        <v>1.1040000000000001</v>
      </c>
      <c r="G448" s="316">
        <v>1.1040000000000001</v>
      </c>
      <c r="H448" s="316">
        <v>1.1040000000000001</v>
      </c>
      <c r="I448" s="316">
        <v>1.0920000000000001</v>
      </c>
      <c r="J448" s="316">
        <v>1.089</v>
      </c>
      <c r="K448" s="167">
        <v>1.091</v>
      </c>
      <c r="L448" s="167">
        <v>1.0920000000000001</v>
      </c>
      <c r="M448" s="63">
        <v>1.095</v>
      </c>
      <c r="N448" s="63">
        <v>1.0940000000000001</v>
      </c>
      <c r="O448" s="63">
        <v>1.095</v>
      </c>
      <c r="P448" s="318">
        <v>1.0920000000000001</v>
      </c>
      <c r="Q448" s="326">
        <v>1.089</v>
      </c>
      <c r="R448" s="316">
        <v>1.0920000000000001</v>
      </c>
      <c r="S448" s="63">
        <v>1.093</v>
      </c>
      <c r="T448" s="63">
        <v>1.0920000000000001</v>
      </c>
      <c r="U448" s="63">
        <v>1.0880000000000001</v>
      </c>
      <c r="V448" s="63">
        <v>1.0880000000000001</v>
      </c>
    </row>
    <row r="449" spans="1:22" x14ac:dyDescent="0.25">
      <c r="A449" s="46">
        <v>96111</v>
      </c>
      <c r="B449" s="329" t="s">
        <v>585</v>
      </c>
      <c r="C449" s="316">
        <v>1.1040000000000001</v>
      </c>
      <c r="D449" s="316">
        <v>1.1040000000000001</v>
      </c>
      <c r="E449" s="316">
        <v>1.1040000000000001</v>
      </c>
      <c r="F449" s="316">
        <v>1.1040000000000001</v>
      </c>
      <c r="G449" s="316">
        <v>1.1040000000000001</v>
      </c>
      <c r="H449" s="316">
        <v>1.1040000000000001</v>
      </c>
      <c r="I449" s="316">
        <v>1.0920000000000001</v>
      </c>
      <c r="J449" s="316">
        <v>1.089</v>
      </c>
      <c r="K449" s="167">
        <v>1.091</v>
      </c>
      <c r="L449" s="167">
        <v>1.0920000000000001</v>
      </c>
      <c r="M449" s="63">
        <v>1.095</v>
      </c>
      <c r="N449" s="63">
        <v>1.0940000000000001</v>
      </c>
      <c r="O449" s="63">
        <v>1.095</v>
      </c>
      <c r="P449" s="318">
        <v>1.0920000000000001</v>
      </c>
      <c r="Q449" s="326">
        <v>1.089</v>
      </c>
      <c r="R449" s="316">
        <v>1.0920000000000001</v>
      </c>
      <c r="S449" s="63">
        <v>1.093</v>
      </c>
      <c r="T449" s="63">
        <v>1.0920000000000001</v>
      </c>
      <c r="U449" s="63">
        <v>1.0880000000000001</v>
      </c>
      <c r="V449" s="63">
        <v>1.0880000000000001</v>
      </c>
    </row>
    <row r="450" spans="1:22" x14ac:dyDescent="0.25">
      <c r="A450" s="46">
        <v>96112</v>
      </c>
      <c r="B450" s="329" t="s">
        <v>586</v>
      </c>
      <c r="C450" s="316">
        <v>1.1040000000000001</v>
      </c>
      <c r="D450" s="316">
        <v>1.1040000000000001</v>
      </c>
      <c r="E450" s="316">
        <v>1.1040000000000001</v>
      </c>
      <c r="F450" s="316">
        <v>1.1040000000000001</v>
      </c>
      <c r="G450" s="316">
        <v>1.1040000000000001</v>
      </c>
      <c r="H450" s="316">
        <v>1.1040000000000001</v>
      </c>
      <c r="I450" s="316">
        <v>1.0920000000000001</v>
      </c>
      <c r="J450" s="316">
        <v>1.089</v>
      </c>
      <c r="K450" s="167">
        <v>1.091</v>
      </c>
      <c r="L450" s="167">
        <v>1.0920000000000001</v>
      </c>
      <c r="M450" s="63">
        <v>1.095</v>
      </c>
      <c r="N450" s="63">
        <v>1.0940000000000001</v>
      </c>
      <c r="O450" s="63">
        <v>1.095</v>
      </c>
      <c r="P450" s="318">
        <v>1.0920000000000001</v>
      </c>
      <c r="Q450" s="326">
        <v>1.089</v>
      </c>
      <c r="R450" s="316">
        <v>1.0920000000000001</v>
      </c>
      <c r="S450" s="63">
        <v>1.093</v>
      </c>
      <c r="T450" s="63">
        <v>1.0920000000000001</v>
      </c>
      <c r="U450" s="63">
        <v>1.0880000000000001</v>
      </c>
      <c r="V450" s="63">
        <v>1.0880000000000001</v>
      </c>
    </row>
    <row r="451" spans="1:22" x14ac:dyDescent="0.25">
      <c r="A451" s="46">
        <v>96113</v>
      </c>
      <c r="B451" s="329" t="s">
        <v>587</v>
      </c>
      <c r="C451" s="316">
        <v>1.1040000000000001</v>
      </c>
      <c r="D451" s="316">
        <v>1.1040000000000001</v>
      </c>
      <c r="E451" s="316">
        <v>1.1040000000000001</v>
      </c>
      <c r="F451" s="316">
        <v>1.1040000000000001</v>
      </c>
      <c r="G451" s="316">
        <v>1.1040000000000001</v>
      </c>
      <c r="H451" s="316">
        <v>1.1040000000000001</v>
      </c>
      <c r="I451" s="316">
        <v>1.0920000000000001</v>
      </c>
      <c r="J451" s="316">
        <v>1.089</v>
      </c>
      <c r="K451" s="167">
        <v>1.091</v>
      </c>
      <c r="L451" s="167">
        <v>1.0920000000000001</v>
      </c>
      <c r="M451" s="63">
        <v>1.095</v>
      </c>
      <c r="N451" s="63">
        <v>1.0940000000000001</v>
      </c>
      <c r="O451" s="63">
        <v>1.095</v>
      </c>
      <c r="P451" s="318">
        <v>1.0920000000000001</v>
      </c>
      <c r="Q451" s="326">
        <v>1.089</v>
      </c>
      <c r="R451" s="316">
        <v>1.0920000000000001</v>
      </c>
      <c r="S451" s="63">
        <v>1.093</v>
      </c>
      <c r="T451" s="63">
        <v>1.0920000000000001</v>
      </c>
      <c r="U451" s="63">
        <v>1.0880000000000001</v>
      </c>
      <c r="V451" s="63">
        <v>1.0880000000000001</v>
      </c>
    </row>
    <row r="452" spans="1:22" x14ac:dyDescent="0.25">
      <c r="A452" s="46">
        <v>96114</v>
      </c>
      <c r="B452" s="329" t="s">
        <v>588</v>
      </c>
      <c r="C452" s="316">
        <v>1.1040000000000001</v>
      </c>
      <c r="D452" s="316">
        <v>1.1040000000000001</v>
      </c>
      <c r="E452" s="316">
        <v>1.1040000000000001</v>
      </c>
      <c r="F452" s="316">
        <v>1.1040000000000001</v>
      </c>
      <c r="G452" s="316">
        <v>1.1040000000000001</v>
      </c>
      <c r="H452" s="316">
        <v>1.1040000000000001</v>
      </c>
      <c r="I452" s="316">
        <v>1.0920000000000001</v>
      </c>
      <c r="J452" s="316">
        <v>1.089</v>
      </c>
      <c r="K452" s="167">
        <v>1.091</v>
      </c>
      <c r="L452" s="167">
        <v>1.0920000000000001</v>
      </c>
      <c r="M452" s="63">
        <v>1.095</v>
      </c>
      <c r="N452" s="63">
        <v>1.0940000000000001</v>
      </c>
      <c r="O452" s="63">
        <v>1.095</v>
      </c>
      <c r="P452" s="318">
        <v>1.0920000000000001</v>
      </c>
      <c r="Q452" s="326">
        <v>1.089</v>
      </c>
      <c r="R452" s="316">
        <v>1.0920000000000001</v>
      </c>
      <c r="S452" s="63">
        <v>1.093</v>
      </c>
      <c r="T452" s="63">
        <v>1.0920000000000001</v>
      </c>
      <c r="U452" s="63">
        <v>1.0880000000000001</v>
      </c>
      <c r="V452" s="63">
        <v>1.0880000000000001</v>
      </c>
    </row>
    <row r="453" spans="1:22" x14ac:dyDescent="0.25">
      <c r="A453" s="46">
        <v>96115</v>
      </c>
      <c r="B453" s="329" t="s">
        <v>760</v>
      </c>
      <c r="C453" s="316">
        <v>1.1040000000000001</v>
      </c>
      <c r="D453" s="316">
        <v>1.1040000000000001</v>
      </c>
      <c r="E453" s="316">
        <v>1.1040000000000001</v>
      </c>
      <c r="F453" s="316">
        <v>1.1040000000000001</v>
      </c>
      <c r="G453" s="316"/>
      <c r="H453" s="316"/>
      <c r="I453" s="316"/>
      <c r="J453" s="316"/>
      <c r="M453" s="63"/>
      <c r="N453" s="63"/>
      <c r="O453" s="63"/>
      <c r="P453" s="318"/>
      <c r="Q453" s="326"/>
      <c r="R453" s="316"/>
      <c r="S453" s="63"/>
      <c r="T453" s="63" t="e">
        <v>#N/A</v>
      </c>
      <c r="U453" s="63" t="e">
        <v>#N/A</v>
      </c>
      <c r="V453" s="63" t="e">
        <v>#N/A</v>
      </c>
    </row>
    <row r="454" spans="1:22" x14ac:dyDescent="0.25">
      <c r="A454" s="46">
        <v>96119</v>
      </c>
      <c r="B454" s="329" t="s">
        <v>589</v>
      </c>
      <c r="C454" s="316">
        <v>1.1040000000000001</v>
      </c>
      <c r="D454" s="316">
        <v>1.1040000000000001</v>
      </c>
      <c r="E454" s="316">
        <v>1.1040000000000001</v>
      </c>
      <c r="F454" s="316">
        <v>1.1040000000000001</v>
      </c>
      <c r="G454" s="316">
        <v>1.1040000000000001</v>
      </c>
      <c r="H454" s="316">
        <v>1.1040000000000001</v>
      </c>
      <c r="I454" s="316">
        <v>1.0920000000000001</v>
      </c>
      <c r="J454" s="316">
        <v>1.089</v>
      </c>
      <c r="K454" s="167">
        <v>1.091</v>
      </c>
      <c r="L454" s="167">
        <v>1.0920000000000001</v>
      </c>
      <c r="M454" s="63">
        <v>1.095</v>
      </c>
      <c r="N454" s="63">
        <v>1.0940000000000001</v>
      </c>
      <c r="O454" s="63">
        <v>1.095</v>
      </c>
      <c r="P454" s="318">
        <v>1.0920000000000001</v>
      </c>
      <c r="Q454" s="326">
        <v>1.089</v>
      </c>
      <c r="R454" s="316">
        <v>1.0920000000000001</v>
      </c>
      <c r="S454" s="63">
        <v>1.093</v>
      </c>
      <c r="T454" s="63">
        <v>1.0920000000000001</v>
      </c>
      <c r="U454" s="63">
        <v>1.0880000000000001</v>
      </c>
      <c r="V454" s="63">
        <v>1.0880000000000001</v>
      </c>
    </row>
    <row r="455" spans="1:22" x14ac:dyDescent="0.25">
      <c r="A455" s="46">
        <v>97116</v>
      </c>
      <c r="B455" s="329" t="s">
        <v>164</v>
      </c>
      <c r="C455" s="316">
        <v>1.004</v>
      </c>
      <c r="D455" s="316">
        <v>1.004</v>
      </c>
      <c r="E455" s="316">
        <v>1.004</v>
      </c>
      <c r="F455" s="316">
        <v>1.004</v>
      </c>
      <c r="G455" s="316">
        <v>1.004</v>
      </c>
      <c r="H455" s="316">
        <v>1.004</v>
      </c>
      <c r="I455" s="316">
        <v>1.0069999999999999</v>
      </c>
      <c r="J455" s="316">
        <v>1.006</v>
      </c>
      <c r="K455" s="167">
        <v>1.006</v>
      </c>
      <c r="L455" s="167">
        <v>1.002</v>
      </c>
      <c r="M455" s="63">
        <v>1.006</v>
      </c>
      <c r="N455" s="63">
        <v>1.0069999999999999</v>
      </c>
      <c r="O455" s="63">
        <v>1.0069999999999999</v>
      </c>
      <c r="P455" s="318">
        <v>1.004</v>
      </c>
      <c r="Q455" s="326">
        <v>1.0069999999999999</v>
      </c>
      <c r="R455" s="316">
        <v>1.006</v>
      </c>
      <c r="S455" s="63">
        <v>1.0029999999999999</v>
      </c>
      <c r="T455" s="63">
        <v>1.006</v>
      </c>
      <c r="U455" s="63">
        <v>1.0009999999999999</v>
      </c>
      <c r="V455" s="63">
        <v>1</v>
      </c>
    </row>
    <row r="456" spans="1:22" x14ac:dyDescent="0.25">
      <c r="A456" s="46">
        <v>97118</v>
      </c>
      <c r="B456" s="329" t="s">
        <v>591</v>
      </c>
      <c r="C456" s="316">
        <v>1.004</v>
      </c>
      <c r="D456" s="316">
        <v>1.004</v>
      </c>
      <c r="E456" s="316">
        <v>1.004</v>
      </c>
      <c r="F456" s="316">
        <v>1.004</v>
      </c>
      <c r="G456" s="316">
        <v>1.004</v>
      </c>
      <c r="H456" s="316">
        <v>1.004</v>
      </c>
      <c r="I456" s="316">
        <v>1.0069999999999999</v>
      </c>
      <c r="J456" s="316">
        <v>1.006</v>
      </c>
      <c r="K456" s="167">
        <v>1.006</v>
      </c>
      <c r="L456" s="167">
        <v>1.002</v>
      </c>
      <c r="M456" s="63">
        <v>1.006</v>
      </c>
      <c r="N456" s="63">
        <v>1.0069999999999999</v>
      </c>
      <c r="O456" s="63">
        <v>1.0069999999999999</v>
      </c>
      <c r="P456" s="318">
        <v>1.004</v>
      </c>
      <c r="Q456" s="326">
        <v>1.0069999999999999</v>
      </c>
      <c r="R456" s="316">
        <v>1.006</v>
      </c>
      <c r="S456" s="63">
        <v>1.0029999999999999</v>
      </c>
      <c r="T456" s="63">
        <v>1.006</v>
      </c>
      <c r="U456" s="63">
        <v>1.0009999999999999</v>
      </c>
      <c r="V456" s="63">
        <v>1</v>
      </c>
    </row>
    <row r="457" spans="1:22" x14ac:dyDescent="0.25">
      <c r="A457" s="46">
        <v>97119</v>
      </c>
      <c r="B457" s="329" t="s">
        <v>592</v>
      </c>
      <c r="C457" s="316">
        <v>1.004</v>
      </c>
      <c r="D457" s="316">
        <v>1.004</v>
      </c>
      <c r="E457" s="316">
        <v>1.004</v>
      </c>
      <c r="F457" s="316">
        <v>1.004</v>
      </c>
      <c r="G457" s="316">
        <v>1.004</v>
      </c>
      <c r="H457" s="316">
        <v>1.004</v>
      </c>
      <c r="I457" s="316">
        <v>1.0069999999999999</v>
      </c>
      <c r="J457" s="316">
        <v>1.006</v>
      </c>
      <c r="K457" s="167">
        <v>1.006</v>
      </c>
      <c r="L457" s="167">
        <v>1.002</v>
      </c>
      <c r="M457" s="63">
        <v>1.006</v>
      </c>
      <c r="N457" s="63">
        <v>1.0069999999999999</v>
      </c>
      <c r="O457" s="63">
        <v>1.0069999999999999</v>
      </c>
      <c r="P457" s="318">
        <v>1.004</v>
      </c>
      <c r="Q457" s="326">
        <v>1.0069999999999999</v>
      </c>
      <c r="R457" s="316">
        <v>1.006</v>
      </c>
      <c r="S457" s="63">
        <v>1.0029999999999999</v>
      </c>
      <c r="T457" s="63">
        <v>1.006</v>
      </c>
      <c r="U457" s="63">
        <v>1.0009999999999999</v>
      </c>
      <c r="V457" s="63">
        <v>1</v>
      </c>
    </row>
    <row r="458" spans="1:22" x14ac:dyDescent="0.25">
      <c r="A458" s="46">
        <v>97122</v>
      </c>
      <c r="B458" s="329" t="s">
        <v>593</v>
      </c>
      <c r="C458" s="316">
        <v>1.004</v>
      </c>
      <c r="D458" s="316">
        <v>1.004</v>
      </c>
      <c r="E458" s="316">
        <v>1.004</v>
      </c>
      <c r="F458" s="316">
        <v>1.004</v>
      </c>
      <c r="G458" s="316">
        <v>1.004</v>
      </c>
      <c r="H458" s="316">
        <v>1.004</v>
      </c>
      <c r="I458" s="316">
        <v>1.0069999999999999</v>
      </c>
      <c r="J458" s="316">
        <v>1.006</v>
      </c>
      <c r="K458" s="167">
        <v>1.006</v>
      </c>
      <c r="L458" s="167">
        <v>1.002</v>
      </c>
      <c r="M458" s="63">
        <v>1.006</v>
      </c>
      <c r="N458" s="63">
        <v>1.0069999999999999</v>
      </c>
      <c r="O458" s="63">
        <v>1.0069999999999999</v>
      </c>
      <c r="P458" s="318">
        <v>1.004</v>
      </c>
      <c r="Q458" s="326">
        <v>1.0069999999999999</v>
      </c>
      <c r="R458" s="316">
        <v>1.006</v>
      </c>
      <c r="S458" s="63">
        <v>1.0029999999999999</v>
      </c>
      <c r="T458" s="63">
        <v>1.006</v>
      </c>
      <c r="U458" s="63">
        <v>1.0009999999999999</v>
      </c>
      <c r="V458" s="63">
        <v>1</v>
      </c>
    </row>
    <row r="459" spans="1:22" x14ac:dyDescent="0.25">
      <c r="A459" s="46">
        <v>97127</v>
      </c>
      <c r="B459" s="329" t="s">
        <v>594</v>
      </c>
      <c r="C459" s="316">
        <v>1.004</v>
      </c>
      <c r="D459" s="316">
        <v>1.004</v>
      </c>
      <c r="E459" s="316">
        <v>1.004</v>
      </c>
      <c r="F459" s="316">
        <v>1.004</v>
      </c>
      <c r="G459" s="316">
        <v>1.004</v>
      </c>
      <c r="H459" s="316">
        <v>1.004</v>
      </c>
      <c r="I459" s="316">
        <v>1.0069999999999999</v>
      </c>
      <c r="J459" s="316">
        <v>1.006</v>
      </c>
      <c r="K459" s="167">
        <v>1.006</v>
      </c>
      <c r="L459" s="167">
        <v>1.002</v>
      </c>
      <c r="M459" s="63">
        <v>1.006</v>
      </c>
      <c r="N459" s="63">
        <v>1.0069999999999999</v>
      </c>
      <c r="O459" s="63">
        <v>1.0069999999999999</v>
      </c>
      <c r="P459" s="318">
        <v>1.004</v>
      </c>
      <c r="Q459" s="326">
        <v>1.0069999999999999</v>
      </c>
      <c r="R459" s="316">
        <v>1.006</v>
      </c>
      <c r="S459" s="63">
        <v>1.0029999999999999</v>
      </c>
      <c r="T459" s="63">
        <v>1.006</v>
      </c>
      <c r="U459" s="63">
        <v>1.0009999999999999</v>
      </c>
      <c r="V459" s="63">
        <v>1</v>
      </c>
    </row>
    <row r="460" spans="1:22" x14ac:dyDescent="0.25">
      <c r="A460" s="46">
        <v>97129</v>
      </c>
      <c r="B460" s="329" t="s">
        <v>595</v>
      </c>
      <c r="C460" s="316">
        <v>1.004</v>
      </c>
      <c r="D460" s="316">
        <v>1.004</v>
      </c>
      <c r="E460" s="316">
        <v>1.004</v>
      </c>
      <c r="F460" s="316">
        <v>1.004</v>
      </c>
      <c r="G460" s="316">
        <v>1.004</v>
      </c>
      <c r="H460" s="316">
        <v>1.004</v>
      </c>
      <c r="I460" s="316">
        <v>1.0069999999999999</v>
      </c>
      <c r="J460" s="316">
        <v>1.006</v>
      </c>
      <c r="K460" s="167">
        <v>1.006</v>
      </c>
      <c r="L460" s="167">
        <v>1.002</v>
      </c>
      <c r="M460" s="63">
        <v>1.006</v>
      </c>
      <c r="N460" s="63">
        <v>1.0069999999999999</v>
      </c>
      <c r="O460" s="63">
        <v>1.0069999999999999</v>
      </c>
      <c r="P460" s="318">
        <v>1.004</v>
      </c>
      <c r="Q460" s="326">
        <v>1.0069999999999999</v>
      </c>
      <c r="R460" s="316">
        <v>1.006</v>
      </c>
      <c r="S460" s="63">
        <v>1.0029999999999999</v>
      </c>
      <c r="T460" s="63">
        <v>1.006</v>
      </c>
      <c r="U460" s="63">
        <v>1.0009999999999999</v>
      </c>
      <c r="V460" s="63">
        <v>1</v>
      </c>
    </row>
    <row r="461" spans="1:22" x14ac:dyDescent="0.25">
      <c r="A461" s="46">
        <v>97130</v>
      </c>
      <c r="B461" s="329" t="s">
        <v>596</v>
      </c>
      <c r="C461" s="316">
        <v>1.004</v>
      </c>
      <c r="D461" s="316">
        <v>1.004</v>
      </c>
      <c r="E461" s="316">
        <v>1.004</v>
      </c>
      <c r="F461" s="316">
        <v>1.004</v>
      </c>
      <c r="G461" s="316">
        <v>1.004</v>
      </c>
      <c r="H461" s="316">
        <v>1.004</v>
      </c>
      <c r="I461" s="316">
        <v>1.0069999999999999</v>
      </c>
      <c r="J461" s="316">
        <v>1.006</v>
      </c>
      <c r="K461" s="167">
        <v>1.006</v>
      </c>
      <c r="L461" s="167">
        <v>1.002</v>
      </c>
      <c r="M461" s="63">
        <v>1.006</v>
      </c>
      <c r="N461" s="63">
        <v>1.0069999999999999</v>
      </c>
      <c r="O461" s="63">
        <v>1.0069999999999999</v>
      </c>
      <c r="P461" s="318">
        <v>1.004</v>
      </c>
      <c r="Q461" s="326">
        <v>1.0069999999999999</v>
      </c>
      <c r="R461" s="316">
        <v>1.006</v>
      </c>
      <c r="S461" s="63">
        <v>1.0029999999999999</v>
      </c>
      <c r="T461" s="63">
        <v>1.006</v>
      </c>
      <c r="U461" s="63">
        <v>1.0009999999999999</v>
      </c>
      <c r="V461" s="63">
        <v>1</v>
      </c>
    </row>
    <row r="462" spans="1:22" x14ac:dyDescent="0.25">
      <c r="A462" s="46">
        <v>97131</v>
      </c>
      <c r="B462" s="329" t="s">
        <v>597</v>
      </c>
      <c r="C462" s="316">
        <v>1.004</v>
      </c>
      <c r="D462" s="316">
        <v>1.004</v>
      </c>
      <c r="E462" s="316">
        <v>1.004</v>
      </c>
      <c r="F462" s="316">
        <v>1.004</v>
      </c>
      <c r="G462" s="316">
        <v>1.004</v>
      </c>
      <c r="H462" s="316">
        <v>1.004</v>
      </c>
      <c r="I462" s="316">
        <v>1.0069999999999999</v>
      </c>
      <c r="J462" s="316">
        <v>1.006</v>
      </c>
      <c r="K462" s="167">
        <v>1.006</v>
      </c>
      <c r="L462" s="167">
        <v>1.002</v>
      </c>
      <c r="M462" s="63">
        <v>1.006</v>
      </c>
      <c r="N462" s="63">
        <v>1.0069999999999999</v>
      </c>
      <c r="O462" s="63">
        <v>1.0069999999999999</v>
      </c>
      <c r="P462" s="318">
        <v>1.004</v>
      </c>
      <c r="Q462" s="326">
        <v>1.0069999999999999</v>
      </c>
      <c r="R462" s="316">
        <v>1.006</v>
      </c>
      <c r="S462" s="63">
        <v>1.0029999999999999</v>
      </c>
      <c r="T462" s="63">
        <v>1.006</v>
      </c>
      <c r="U462" s="63">
        <v>1.0009999999999999</v>
      </c>
      <c r="V462" s="63">
        <v>1</v>
      </c>
    </row>
    <row r="463" spans="1:22" x14ac:dyDescent="0.25">
      <c r="A463" s="46">
        <v>98080</v>
      </c>
      <c r="B463" s="329" t="s">
        <v>598</v>
      </c>
      <c r="C463" s="316">
        <v>1</v>
      </c>
      <c r="D463" s="316">
        <v>1</v>
      </c>
      <c r="E463" s="316">
        <v>1</v>
      </c>
      <c r="F463" s="316">
        <v>1</v>
      </c>
      <c r="G463" s="316">
        <v>1</v>
      </c>
      <c r="H463" s="316">
        <v>1</v>
      </c>
      <c r="I463" s="316">
        <v>1</v>
      </c>
      <c r="J463" s="316">
        <v>1</v>
      </c>
      <c r="K463" s="167">
        <v>1</v>
      </c>
      <c r="L463" s="167">
        <v>1</v>
      </c>
      <c r="M463" s="63">
        <v>1</v>
      </c>
      <c r="N463" s="63">
        <v>1</v>
      </c>
      <c r="O463" s="63">
        <v>1</v>
      </c>
      <c r="P463" s="318">
        <v>1</v>
      </c>
      <c r="Q463" s="326">
        <v>1</v>
      </c>
      <c r="R463" s="316">
        <v>1</v>
      </c>
      <c r="S463" s="63">
        <v>1</v>
      </c>
      <c r="T463" s="63">
        <v>1</v>
      </c>
      <c r="U463" s="63">
        <v>1</v>
      </c>
      <c r="V463" s="63">
        <v>1</v>
      </c>
    </row>
    <row r="464" spans="1:22" x14ac:dyDescent="0.25">
      <c r="A464" s="46">
        <v>99078</v>
      </c>
      <c r="B464" s="329" t="s">
        <v>1026</v>
      </c>
      <c r="C464" s="316">
        <v>1</v>
      </c>
      <c r="D464" s="316">
        <v>1</v>
      </c>
      <c r="E464" s="316">
        <v>1</v>
      </c>
      <c r="F464" s="316">
        <v>1</v>
      </c>
      <c r="G464" s="316">
        <v>1</v>
      </c>
      <c r="H464" s="316">
        <v>1</v>
      </c>
      <c r="I464" s="316">
        <v>1</v>
      </c>
      <c r="J464" s="316">
        <v>1</v>
      </c>
      <c r="K464" s="167">
        <v>1</v>
      </c>
      <c r="M464" s="63"/>
      <c r="N464" s="63"/>
      <c r="O464" s="63"/>
      <c r="P464" s="318"/>
      <c r="Q464" s="326"/>
      <c r="R464" s="316"/>
      <c r="S464" s="63"/>
      <c r="T464" s="63" t="e">
        <v>#N/A</v>
      </c>
      <c r="U464" s="63" t="e">
        <v>#N/A</v>
      </c>
      <c r="V464" s="63" t="e">
        <v>#N/A</v>
      </c>
    </row>
    <row r="465" spans="1:22" x14ac:dyDescent="0.25">
      <c r="A465" s="46">
        <v>99082</v>
      </c>
      <c r="B465" s="329" t="s">
        <v>600</v>
      </c>
      <c r="C465" s="316">
        <v>1</v>
      </c>
      <c r="D465" s="316">
        <v>1</v>
      </c>
      <c r="E465" s="316">
        <v>1</v>
      </c>
      <c r="F465" s="316">
        <v>1</v>
      </c>
      <c r="G465" s="316">
        <v>1</v>
      </c>
      <c r="H465" s="316">
        <v>1</v>
      </c>
      <c r="I465" s="316">
        <v>1</v>
      </c>
      <c r="J465" s="316">
        <v>1</v>
      </c>
      <c r="K465" s="167">
        <v>1</v>
      </c>
      <c r="L465" s="167">
        <v>1</v>
      </c>
      <c r="M465" s="63">
        <v>1</v>
      </c>
      <c r="N465" s="63">
        <v>1</v>
      </c>
      <c r="O465" s="63">
        <v>1</v>
      </c>
      <c r="P465" s="318">
        <v>1</v>
      </c>
      <c r="Q465" s="326">
        <v>1</v>
      </c>
      <c r="R465" s="316">
        <v>1</v>
      </c>
      <c r="S465" s="63">
        <v>1</v>
      </c>
      <c r="T465" s="63">
        <v>1</v>
      </c>
      <c r="U465" s="63">
        <v>1</v>
      </c>
      <c r="V465" s="63">
        <v>1</v>
      </c>
    </row>
    <row r="466" spans="1:22" x14ac:dyDescent="0.25">
      <c r="A466" s="46">
        <v>100059</v>
      </c>
      <c r="B466" s="329" t="s">
        <v>601</v>
      </c>
      <c r="C466" s="316">
        <v>1.0089999999999999</v>
      </c>
      <c r="D466" s="316">
        <v>1.0089999999999999</v>
      </c>
      <c r="E466" s="316">
        <v>1.0089999999999999</v>
      </c>
      <c r="F466" s="316">
        <v>1.0089999999999999</v>
      </c>
      <c r="G466" s="316">
        <v>1.0089999999999999</v>
      </c>
      <c r="H466" s="316">
        <v>1.0089999999999999</v>
      </c>
      <c r="I466" s="316">
        <v>1.016</v>
      </c>
      <c r="J466" s="316">
        <v>1.0129999999999999</v>
      </c>
      <c r="K466" s="167">
        <v>1.014</v>
      </c>
      <c r="L466" s="167">
        <v>1.0149999999999999</v>
      </c>
      <c r="M466" s="63">
        <v>1.0149999999999999</v>
      </c>
      <c r="N466" s="63">
        <v>1.014</v>
      </c>
      <c r="O466" s="63">
        <v>1.0169999999999999</v>
      </c>
      <c r="P466" s="318">
        <v>1.0169999999999999</v>
      </c>
      <c r="Q466" s="326">
        <v>1.0169999999999999</v>
      </c>
      <c r="R466" s="316">
        <v>1.0169999999999999</v>
      </c>
      <c r="S466" s="63">
        <v>1.0189999999999999</v>
      </c>
      <c r="T466" s="63">
        <v>1.0189999999999999</v>
      </c>
      <c r="U466" s="63">
        <v>1.0169999999999999</v>
      </c>
      <c r="V466" s="63">
        <v>1.0169999999999999</v>
      </c>
    </row>
    <row r="467" spans="1:22" x14ac:dyDescent="0.25">
      <c r="A467" s="46">
        <v>100060</v>
      </c>
      <c r="B467" s="329" t="s">
        <v>602</v>
      </c>
      <c r="C467" s="316">
        <v>1.0089999999999999</v>
      </c>
      <c r="D467" s="316">
        <v>1.0089999999999999</v>
      </c>
      <c r="E467" s="316">
        <v>1.0089999999999999</v>
      </c>
      <c r="F467" s="316">
        <v>1.0089999999999999</v>
      </c>
      <c r="G467" s="316">
        <v>1.0089999999999999</v>
      </c>
      <c r="H467" s="316">
        <v>1.0089999999999999</v>
      </c>
      <c r="I467" s="316">
        <v>1.016</v>
      </c>
      <c r="J467" s="316">
        <v>1.0129999999999999</v>
      </c>
      <c r="K467" s="167">
        <v>1.014</v>
      </c>
      <c r="L467" s="167">
        <v>1.0149999999999999</v>
      </c>
      <c r="M467" s="63">
        <v>1.0149999999999999</v>
      </c>
      <c r="N467" s="63">
        <v>1.014</v>
      </c>
      <c r="O467" s="63">
        <v>1.0169999999999999</v>
      </c>
      <c r="P467" s="318">
        <v>1.0169999999999999</v>
      </c>
      <c r="Q467" s="326">
        <v>1.0169999999999999</v>
      </c>
      <c r="R467" s="316">
        <v>1.0169999999999999</v>
      </c>
      <c r="S467" s="63">
        <v>1.0189999999999999</v>
      </c>
      <c r="T467" s="63">
        <v>1.0189999999999999</v>
      </c>
      <c r="U467" s="63">
        <v>1.0169999999999999</v>
      </c>
      <c r="V467" s="63">
        <v>1.0169999999999999</v>
      </c>
    </row>
    <row r="468" spans="1:22" x14ac:dyDescent="0.25">
      <c r="A468" s="46">
        <v>100061</v>
      </c>
      <c r="B468" s="329" t="s">
        <v>603</v>
      </c>
      <c r="C468" s="316">
        <v>1.0089999999999999</v>
      </c>
      <c r="D468" s="316">
        <v>1.0089999999999999</v>
      </c>
      <c r="E468" s="316">
        <v>1.0089999999999999</v>
      </c>
      <c r="F468" s="316">
        <v>1.0089999999999999</v>
      </c>
      <c r="G468" s="316">
        <v>1.0089999999999999</v>
      </c>
      <c r="H468" s="316">
        <v>1.0089999999999999</v>
      </c>
      <c r="I468" s="316">
        <v>1.016</v>
      </c>
      <c r="J468" s="316">
        <v>1.0129999999999999</v>
      </c>
      <c r="K468" s="167">
        <v>1.014</v>
      </c>
      <c r="L468" s="167">
        <v>1.0149999999999999</v>
      </c>
      <c r="M468" s="63">
        <v>1.0149999999999999</v>
      </c>
      <c r="N468" s="63">
        <v>1.014</v>
      </c>
      <c r="O468" s="63">
        <v>1.0169999999999999</v>
      </c>
      <c r="P468" s="318">
        <v>1.0169999999999999</v>
      </c>
      <c r="Q468" s="326">
        <v>1.0169999999999999</v>
      </c>
      <c r="R468" s="316">
        <v>1.0169999999999999</v>
      </c>
      <c r="S468" s="63">
        <v>1.0189999999999999</v>
      </c>
      <c r="T468" s="63">
        <v>1.0189999999999999</v>
      </c>
      <c r="U468" s="63">
        <v>1.0169999999999999</v>
      </c>
      <c r="V468" s="63">
        <v>1.0169999999999999</v>
      </c>
    </row>
    <row r="469" spans="1:22" x14ac:dyDescent="0.25">
      <c r="A469" s="46">
        <v>100062</v>
      </c>
      <c r="B469" s="329" t="s">
        <v>604</v>
      </c>
      <c r="C469" s="316">
        <v>1.0089999999999999</v>
      </c>
      <c r="D469" s="316">
        <v>1.0089999999999999</v>
      </c>
      <c r="E469" s="316">
        <v>1.0089999999999999</v>
      </c>
      <c r="F469" s="316">
        <v>1.0089999999999999</v>
      </c>
      <c r="G469" s="316">
        <v>1.0089999999999999</v>
      </c>
      <c r="H469" s="316">
        <v>1.0089999999999999</v>
      </c>
      <c r="I469" s="316">
        <v>1.016</v>
      </c>
      <c r="J469" s="316">
        <v>1.0129999999999999</v>
      </c>
      <c r="K469" s="167">
        <v>1.014</v>
      </c>
      <c r="L469" s="167">
        <v>1.0149999999999999</v>
      </c>
      <c r="M469" s="63">
        <v>1.0149999999999999</v>
      </c>
      <c r="N469" s="63">
        <v>1.014</v>
      </c>
      <c r="O469" s="63">
        <v>1.0169999999999999</v>
      </c>
      <c r="P469" s="318">
        <v>1.0169999999999999</v>
      </c>
      <c r="Q469" s="326">
        <v>1.0169999999999999</v>
      </c>
      <c r="R469" s="316">
        <v>1.0169999999999999</v>
      </c>
      <c r="S469" s="63">
        <v>1.0189999999999999</v>
      </c>
      <c r="T469" s="63">
        <v>1.0189999999999999</v>
      </c>
      <c r="U469" s="63">
        <v>1.0169999999999999</v>
      </c>
      <c r="V469" s="63">
        <v>1.0169999999999999</v>
      </c>
    </row>
    <row r="470" spans="1:22" x14ac:dyDescent="0.25">
      <c r="A470" s="46">
        <v>100063</v>
      </c>
      <c r="B470" s="329" t="s">
        <v>605</v>
      </c>
      <c r="C470" s="316">
        <v>1.0089999999999999</v>
      </c>
      <c r="D470" s="316">
        <v>1.0089999999999999</v>
      </c>
      <c r="E470" s="316">
        <v>1.0089999999999999</v>
      </c>
      <c r="F470" s="316">
        <v>1.0089999999999999</v>
      </c>
      <c r="G470" s="316">
        <v>1.0089999999999999</v>
      </c>
      <c r="H470" s="316">
        <v>1.0089999999999999</v>
      </c>
      <c r="I470" s="316">
        <v>1.016</v>
      </c>
      <c r="J470" s="316">
        <v>1.0129999999999999</v>
      </c>
      <c r="K470" s="167">
        <v>1.014</v>
      </c>
      <c r="L470" s="167">
        <v>1.0149999999999999</v>
      </c>
      <c r="M470" s="63">
        <v>1.0149999999999999</v>
      </c>
      <c r="N470" s="63">
        <v>1.014</v>
      </c>
      <c r="O470" s="63">
        <v>1.0169999999999999</v>
      </c>
      <c r="P470" s="318">
        <v>1.0169999999999999</v>
      </c>
      <c r="Q470" s="326">
        <v>1.0169999999999999</v>
      </c>
      <c r="R470" s="316">
        <v>1.0169999999999999</v>
      </c>
      <c r="S470" s="63">
        <v>1.0189999999999999</v>
      </c>
      <c r="T470" s="63">
        <v>1.0189999999999999</v>
      </c>
      <c r="U470" s="63">
        <v>1.0169999999999999</v>
      </c>
      <c r="V470" s="63">
        <v>1.0169999999999999</v>
      </c>
    </row>
    <row r="471" spans="1:22" x14ac:dyDescent="0.25">
      <c r="A471" s="46">
        <v>100064</v>
      </c>
      <c r="B471" s="329" t="s">
        <v>606</v>
      </c>
      <c r="C471" s="316">
        <v>1.0089999999999999</v>
      </c>
      <c r="D471" s="316">
        <v>1.0089999999999999</v>
      </c>
      <c r="E471" s="316">
        <v>1.0089999999999999</v>
      </c>
      <c r="F471" s="316">
        <v>1.0089999999999999</v>
      </c>
      <c r="G471" s="316">
        <v>1.0089999999999999</v>
      </c>
      <c r="H471" s="316">
        <v>1.0089999999999999</v>
      </c>
      <c r="I471" s="316">
        <v>1.016</v>
      </c>
      <c r="J471" s="316">
        <v>1.0129999999999999</v>
      </c>
      <c r="K471" s="167">
        <v>1.014</v>
      </c>
      <c r="L471" s="167">
        <v>1.0149999999999999</v>
      </c>
      <c r="M471" s="63">
        <v>1.0149999999999999</v>
      </c>
      <c r="N471" s="63">
        <v>1.014</v>
      </c>
      <c r="O471" s="63">
        <v>1.0169999999999999</v>
      </c>
      <c r="P471" s="318">
        <v>1.0169999999999999</v>
      </c>
      <c r="Q471" s="326">
        <v>1.0169999999999999</v>
      </c>
      <c r="R471" s="316">
        <v>1.0169999999999999</v>
      </c>
      <c r="S471" s="63">
        <v>1.0189999999999999</v>
      </c>
      <c r="T471" s="63">
        <v>1.0189999999999999</v>
      </c>
      <c r="U471" s="63">
        <v>1.0169999999999999</v>
      </c>
      <c r="V471" s="63">
        <v>1.0169999999999999</v>
      </c>
    </row>
    <row r="472" spans="1:22" x14ac:dyDescent="0.25">
      <c r="A472" s="46">
        <v>100065</v>
      </c>
      <c r="B472" s="329" t="s">
        <v>607</v>
      </c>
      <c r="C472" s="316">
        <v>1.0089999999999999</v>
      </c>
      <c r="D472" s="316">
        <v>1.0089999999999999</v>
      </c>
      <c r="E472" s="316">
        <v>1.0089999999999999</v>
      </c>
      <c r="F472" s="316">
        <v>1.0089999999999999</v>
      </c>
      <c r="G472" s="316">
        <v>1.0089999999999999</v>
      </c>
      <c r="H472" s="316">
        <v>1.0089999999999999</v>
      </c>
      <c r="I472" s="316">
        <v>1.016</v>
      </c>
      <c r="J472" s="316">
        <v>1.0129999999999999</v>
      </c>
      <c r="K472" s="167">
        <v>1.014</v>
      </c>
      <c r="L472" s="167">
        <v>1.0149999999999999</v>
      </c>
      <c r="M472" s="63">
        <v>1.0149999999999999</v>
      </c>
      <c r="N472" s="63">
        <v>1.014</v>
      </c>
      <c r="O472" s="63">
        <v>1.0169999999999999</v>
      </c>
      <c r="P472" s="318">
        <v>1.0169999999999999</v>
      </c>
      <c r="Q472" s="326">
        <v>1.0169999999999999</v>
      </c>
      <c r="R472" s="316">
        <v>1.0169999999999999</v>
      </c>
      <c r="S472" s="63">
        <v>1.0189999999999999</v>
      </c>
      <c r="T472" s="63">
        <v>1.0189999999999999</v>
      </c>
      <c r="U472" s="63">
        <v>1.0169999999999999</v>
      </c>
      <c r="V472" s="63">
        <v>1.0169999999999999</v>
      </c>
    </row>
    <row r="473" spans="1:22" x14ac:dyDescent="0.25">
      <c r="A473" s="46">
        <v>101105</v>
      </c>
      <c r="B473" s="329" t="s">
        <v>608</v>
      </c>
      <c r="C473" s="316">
        <v>1</v>
      </c>
      <c r="D473" s="316">
        <v>1</v>
      </c>
      <c r="E473" s="316">
        <v>1</v>
      </c>
      <c r="F473" s="316">
        <v>1</v>
      </c>
      <c r="G473" s="316">
        <v>1</v>
      </c>
      <c r="H473" s="316">
        <v>1</v>
      </c>
      <c r="I473" s="316">
        <v>1</v>
      </c>
      <c r="J473" s="316">
        <v>1</v>
      </c>
      <c r="K473" s="167">
        <v>1</v>
      </c>
      <c r="L473" s="167">
        <v>1</v>
      </c>
      <c r="M473" s="63">
        <v>1</v>
      </c>
      <c r="N473" s="63">
        <v>1</v>
      </c>
      <c r="O473" s="63">
        <v>1</v>
      </c>
      <c r="P473" s="318">
        <v>1</v>
      </c>
      <c r="Q473" s="326">
        <v>1</v>
      </c>
      <c r="R473" s="316">
        <v>1</v>
      </c>
      <c r="S473" s="63">
        <v>1</v>
      </c>
      <c r="T473" s="63">
        <v>1</v>
      </c>
      <c r="U473" s="63">
        <v>1</v>
      </c>
      <c r="V473" s="63">
        <v>1</v>
      </c>
    </row>
    <row r="474" spans="1:22" x14ac:dyDescent="0.25">
      <c r="A474" s="46">
        <v>101107</v>
      </c>
      <c r="B474" s="329" t="s">
        <v>609</v>
      </c>
      <c r="C474" s="316">
        <v>1</v>
      </c>
      <c r="D474" s="316">
        <v>1</v>
      </c>
      <c r="E474" s="316">
        <v>1</v>
      </c>
      <c r="F474" s="316">
        <v>1</v>
      </c>
      <c r="G474" s="316">
        <v>1</v>
      </c>
      <c r="H474" s="316">
        <v>1</v>
      </c>
      <c r="I474" s="316">
        <v>1</v>
      </c>
      <c r="J474" s="316">
        <v>1</v>
      </c>
      <c r="K474" s="167">
        <v>1</v>
      </c>
      <c r="L474" s="167">
        <v>1</v>
      </c>
      <c r="M474" s="63">
        <v>1</v>
      </c>
      <c r="N474" s="63">
        <v>1</v>
      </c>
      <c r="O474" s="63">
        <v>1</v>
      </c>
      <c r="P474" s="318">
        <v>1</v>
      </c>
      <c r="Q474" s="326">
        <v>1</v>
      </c>
      <c r="R474" s="316">
        <v>1</v>
      </c>
      <c r="S474" s="63">
        <v>1</v>
      </c>
      <c r="T474" s="63">
        <v>1</v>
      </c>
      <c r="U474" s="63">
        <v>1</v>
      </c>
      <c r="V474" s="63">
        <v>1</v>
      </c>
    </row>
    <row r="475" spans="1:22" x14ac:dyDescent="0.25">
      <c r="A475" s="46">
        <v>102081</v>
      </c>
      <c r="B475" s="329" t="s">
        <v>610</v>
      </c>
      <c r="C475" s="316">
        <v>1</v>
      </c>
      <c r="D475" s="316">
        <v>1</v>
      </c>
      <c r="E475" s="316">
        <v>1</v>
      </c>
      <c r="F475" s="316">
        <v>1</v>
      </c>
      <c r="G475" s="316">
        <v>1</v>
      </c>
      <c r="H475" s="316">
        <v>1</v>
      </c>
      <c r="I475" s="316">
        <v>1</v>
      </c>
      <c r="J475" s="316">
        <v>1</v>
      </c>
      <c r="K475" s="167">
        <v>1</v>
      </c>
      <c r="L475" s="167">
        <v>1</v>
      </c>
      <c r="M475" s="63">
        <v>1</v>
      </c>
      <c r="N475" s="63">
        <v>1</v>
      </c>
      <c r="O475" s="63">
        <v>1</v>
      </c>
      <c r="P475" s="318">
        <v>1</v>
      </c>
      <c r="Q475" s="326">
        <v>1</v>
      </c>
      <c r="R475" s="316">
        <v>1</v>
      </c>
      <c r="S475" s="63">
        <v>1</v>
      </c>
      <c r="T475" s="63">
        <v>1</v>
      </c>
      <c r="U475" s="63">
        <v>1</v>
      </c>
      <c r="V475" s="63">
        <v>1</v>
      </c>
    </row>
    <row r="476" spans="1:22" x14ac:dyDescent="0.25">
      <c r="A476" s="46">
        <v>102085</v>
      </c>
      <c r="B476" s="329" t="s">
        <v>611</v>
      </c>
      <c r="C476" s="316">
        <v>1</v>
      </c>
      <c r="D476" s="316">
        <v>1</v>
      </c>
      <c r="E476" s="316">
        <v>1</v>
      </c>
      <c r="F476" s="316">
        <v>1</v>
      </c>
      <c r="G476" s="316">
        <v>1</v>
      </c>
      <c r="H476" s="316">
        <v>1</v>
      </c>
      <c r="I476" s="316">
        <v>1</v>
      </c>
      <c r="J476" s="316">
        <v>1</v>
      </c>
      <c r="K476" s="167">
        <v>1</v>
      </c>
      <c r="L476" s="167">
        <v>1</v>
      </c>
      <c r="M476" s="63">
        <v>1</v>
      </c>
      <c r="N476" s="63">
        <v>1</v>
      </c>
      <c r="O476" s="63">
        <v>1</v>
      </c>
      <c r="P476" s="318">
        <v>1</v>
      </c>
      <c r="Q476" s="326">
        <v>1</v>
      </c>
      <c r="R476" s="316">
        <v>1</v>
      </c>
      <c r="S476" s="63">
        <v>1</v>
      </c>
      <c r="T476" s="63">
        <v>1</v>
      </c>
      <c r="U476" s="63">
        <v>1</v>
      </c>
      <c r="V476" s="63">
        <v>1</v>
      </c>
    </row>
    <row r="477" spans="1:22" x14ac:dyDescent="0.25">
      <c r="A477" s="46">
        <v>103127</v>
      </c>
      <c r="B477" s="329" t="s">
        <v>612</v>
      </c>
      <c r="C477" s="316">
        <v>1</v>
      </c>
      <c r="D477" s="316">
        <v>1</v>
      </c>
      <c r="E477" s="316">
        <v>1</v>
      </c>
      <c r="F477" s="316">
        <v>1</v>
      </c>
      <c r="G477" s="316">
        <v>1</v>
      </c>
      <c r="H477" s="316">
        <v>1</v>
      </c>
      <c r="I477" s="316">
        <v>1.004</v>
      </c>
      <c r="J477" s="316">
        <v>1.0049999999999999</v>
      </c>
      <c r="K477" s="167">
        <v>1.0049999999999999</v>
      </c>
      <c r="L477" s="167">
        <v>1.0069999999999999</v>
      </c>
      <c r="M477" s="63">
        <v>1.008</v>
      </c>
      <c r="N477" s="63">
        <v>1.0089999999999999</v>
      </c>
      <c r="O477" s="63">
        <v>1.0069999999999999</v>
      </c>
      <c r="P477" s="318">
        <v>1.01</v>
      </c>
      <c r="Q477" s="326">
        <v>1.01</v>
      </c>
      <c r="R477" s="316">
        <v>1.0109999999999999</v>
      </c>
      <c r="S477" s="63">
        <v>1.0109999999999999</v>
      </c>
      <c r="T477" s="63">
        <v>1.0089999999999999</v>
      </c>
      <c r="U477" s="63">
        <v>1.008</v>
      </c>
      <c r="V477" s="63">
        <v>1.0089999999999999</v>
      </c>
    </row>
    <row r="478" spans="1:22" x14ac:dyDescent="0.25">
      <c r="A478" s="46">
        <v>103128</v>
      </c>
      <c r="B478" s="329" t="s">
        <v>613</v>
      </c>
      <c r="C478" s="316">
        <v>1</v>
      </c>
      <c r="D478" s="316">
        <v>1</v>
      </c>
      <c r="E478" s="316">
        <v>1</v>
      </c>
      <c r="F478" s="316">
        <v>1</v>
      </c>
      <c r="G478" s="316">
        <v>1</v>
      </c>
      <c r="H478" s="316">
        <v>1</v>
      </c>
      <c r="I478" s="316">
        <v>1.004</v>
      </c>
      <c r="J478" s="316">
        <v>1.0049999999999999</v>
      </c>
      <c r="K478" s="167">
        <v>1.0049999999999999</v>
      </c>
      <c r="L478" s="167">
        <v>1.0069999999999999</v>
      </c>
      <c r="M478" s="63">
        <v>1.008</v>
      </c>
      <c r="N478" s="63">
        <v>1.0089999999999999</v>
      </c>
      <c r="O478" s="63">
        <v>1.0069999999999999</v>
      </c>
      <c r="P478" s="318">
        <v>1.01</v>
      </c>
      <c r="Q478" s="326">
        <v>1.01</v>
      </c>
      <c r="R478" s="316">
        <v>1.0109999999999999</v>
      </c>
      <c r="S478" s="63">
        <v>1.0109999999999999</v>
      </c>
      <c r="T478" s="63">
        <v>1.0089999999999999</v>
      </c>
      <c r="U478" s="63">
        <v>1.008</v>
      </c>
      <c r="V478" s="63">
        <v>1.0089999999999999</v>
      </c>
    </row>
    <row r="479" spans="1:22" x14ac:dyDescent="0.25">
      <c r="A479" s="46">
        <v>103129</v>
      </c>
      <c r="B479" s="329" t="s">
        <v>614</v>
      </c>
      <c r="C479" s="316">
        <v>1</v>
      </c>
      <c r="D479" s="316">
        <v>1</v>
      </c>
      <c r="E479" s="316">
        <v>1</v>
      </c>
      <c r="F479" s="316">
        <v>1</v>
      </c>
      <c r="G479" s="316">
        <v>1</v>
      </c>
      <c r="H479" s="316">
        <v>1</v>
      </c>
      <c r="I479" s="316">
        <v>1.004</v>
      </c>
      <c r="J479" s="316">
        <v>1.0049999999999999</v>
      </c>
      <c r="K479" s="167">
        <v>1.0049999999999999</v>
      </c>
      <c r="L479" s="167">
        <v>1.0069999999999999</v>
      </c>
      <c r="M479" s="63">
        <v>1.008</v>
      </c>
      <c r="N479" s="63">
        <v>1.0089999999999999</v>
      </c>
      <c r="O479" s="63">
        <v>1.0069999999999999</v>
      </c>
      <c r="P479" s="318">
        <v>1.01</v>
      </c>
      <c r="Q479" s="326">
        <v>1.01</v>
      </c>
      <c r="R479" s="316">
        <v>1.0109999999999999</v>
      </c>
      <c r="S479" s="63">
        <v>1.0109999999999999</v>
      </c>
      <c r="T479" s="63">
        <v>1.0089999999999999</v>
      </c>
      <c r="U479" s="63">
        <v>1.008</v>
      </c>
      <c r="V479" s="63">
        <v>1.0089999999999999</v>
      </c>
    </row>
    <row r="480" spans="1:22" x14ac:dyDescent="0.25">
      <c r="A480" s="46">
        <v>103130</v>
      </c>
      <c r="B480" s="329" t="s">
        <v>615</v>
      </c>
      <c r="C480" s="316">
        <v>1</v>
      </c>
      <c r="D480" s="316">
        <v>1</v>
      </c>
      <c r="E480" s="316">
        <v>1</v>
      </c>
      <c r="F480" s="316">
        <v>1</v>
      </c>
      <c r="G480" s="316">
        <v>1</v>
      </c>
      <c r="H480" s="316">
        <v>1</v>
      </c>
      <c r="I480" s="316">
        <v>1.004</v>
      </c>
      <c r="J480" s="316">
        <v>1.0049999999999999</v>
      </c>
      <c r="K480" s="167">
        <v>1.0049999999999999</v>
      </c>
      <c r="L480" s="167">
        <v>1.0069999999999999</v>
      </c>
      <c r="M480" s="63">
        <v>1.008</v>
      </c>
      <c r="N480" s="63">
        <v>1.0089999999999999</v>
      </c>
      <c r="O480" s="63">
        <v>1.0069999999999999</v>
      </c>
      <c r="P480" s="318">
        <v>1.01</v>
      </c>
      <c r="Q480" s="326">
        <v>1.01</v>
      </c>
      <c r="R480" s="316">
        <v>1.0109999999999999</v>
      </c>
      <c r="S480" s="63">
        <v>1.0109999999999999</v>
      </c>
      <c r="T480" s="63">
        <v>1.0089999999999999</v>
      </c>
      <c r="U480" s="63">
        <v>1.008</v>
      </c>
      <c r="V480" s="63">
        <v>1.0089999999999999</v>
      </c>
    </row>
    <row r="481" spans="1:22" x14ac:dyDescent="0.25">
      <c r="A481" s="46">
        <v>103131</v>
      </c>
      <c r="B481" s="329" t="s">
        <v>616</v>
      </c>
      <c r="C481" s="316">
        <v>1</v>
      </c>
      <c r="D481" s="316">
        <v>1</v>
      </c>
      <c r="E481" s="316">
        <v>1</v>
      </c>
      <c r="F481" s="316">
        <v>1</v>
      </c>
      <c r="G481" s="316">
        <v>1</v>
      </c>
      <c r="H481" s="316">
        <v>1</v>
      </c>
      <c r="I481" s="316">
        <v>1.004</v>
      </c>
      <c r="J481" s="316">
        <v>1.0049999999999999</v>
      </c>
      <c r="K481" s="167">
        <v>1.0049999999999999</v>
      </c>
      <c r="L481" s="167">
        <v>1.0069999999999999</v>
      </c>
      <c r="M481" s="63">
        <v>1.008</v>
      </c>
      <c r="N481" s="63">
        <v>1.0089999999999999</v>
      </c>
      <c r="O481" s="63">
        <v>1.0069999999999999</v>
      </c>
      <c r="P481" s="318">
        <v>1.01</v>
      </c>
      <c r="Q481" s="326">
        <v>1.01</v>
      </c>
      <c r="R481" s="316">
        <v>1.0109999999999999</v>
      </c>
      <c r="S481" s="63">
        <v>1.0109999999999999</v>
      </c>
      <c r="T481" s="63">
        <v>1.0089999999999999</v>
      </c>
      <c r="U481" s="63">
        <v>1.008</v>
      </c>
      <c r="V481" s="63">
        <v>1.0089999999999999</v>
      </c>
    </row>
    <row r="482" spans="1:22" x14ac:dyDescent="0.25">
      <c r="A482" s="46">
        <v>103132</v>
      </c>
      <c r="B482" s="329" t="s">
        <v>617</v>
      </c>
      <c r="C482" s="316">
        <v>1</v>
      </c>
      <c r="D482" s="316">
        <v>1</v>
      </c>
      <c r="E482" s="316">
        <v>1</v>
      </c>
      <c r="F482" s="316">
        <v>1</v>
      </c>
      <c r="G482" s="316">
        <v>1</v>
      </c>
      <c r="H482" s="316">
        <v>1</v>
      </c>
      <c r="I482" s="316">
        <v>1.004</v>
      </c>
      <c r="J482" s="316">
        <v>1.0049999999999999</v>
      </c>
      <c r="K482" s="167">
        <v>1.0049999999999999</v>
      </c>
      <c r="L482" s="167">
        <v>1.0069999999999999</v>
      </c>
      <c r="M482" s="63">
        <v>1.008</v>
      </c>
      <c r="N482" s="63">
        <v>1.0089999999999999</v>
      </c>
      <c r="O482" s="63">
        <v>1.0069999999999999</v>
      </c>
      <c r="P482" s="318">
        <v>1.01</v>
      </c>
      <c r="Q482" s="326">
        <v>1.01</v>
      </c>
      <c r="R482" s="316">
        <v>1.0109999999999999</v>
      </c>
      <c r="S482" s="63">
        <v>1.0109999999999999</v>
      </c>
      <c r="T482" s="63">
        <v>1.0089999999999999</v>
      </c>
      <c r="U482" s="63">
        <v>1.008</v>
      </c>
      <c r="V482" s="63">
        <v>1.0089999999999999</v>
      </c>
    </row>
    <row r="483" spans="1:22" x14ac:dyDescent="0.25">
      <c r="A483" s="46">
        <v>103135</v>
      </c>
      <c r="B483" s="329" t="s">
        <v>618</v>
      </c>
      <c r="C483" s="316">
        <v>1</v>
      </c>
      <c r="D483" s="316">
        <v>1</v>
      </c>
      <c r="E483" s="316">
        <v>1</v>
      </c>
      <c r="F483" s="316">
        <v>1</v>
      </c>
      <c r="G483" s="316">
        <v>1</v>
      </c>
      <c r="H483" s="316">
        <v>1</v>
      </c>
      <c r="I483" s="316">
        <v>1.004</v>
      </c>
      <c r="J483" s="316">
        <v>1.0049999999999999</v>
      </c>
      <c r="K483" s="167">
        <v>1.0049999999999999</v>
      </c>
      <c r="L483" s="167">
        <v>1.0069999999999999</v>
      </c>
      <c r="M483" s="63">
        <v>1.008</v>
      </c>
      <c r="N483" s="63">
        <v>1.0089999999999999</v>
      </c>
      <c r="O483" s="63">
        <v>1.0069999999999999</v>
      </c>
      <c r="P483" s="318">
        <v>1.01</v>
      </c>
      <c r="Q483" s="326">
        <v>1.01</v>
      </c>
      <c r="R483" s="316">
        <v>1.0109999999999999</v>
      </c>
      <c r="S483" s="63">
        <v>1.0109999999999999</v>
      </c>
      <c r="T483" s="63">
        <v>1.0089999999999999</v>
      </c>
      <c r="U483" s="63">
        <v>1.008</v>
      </c>
      <c r="V483" s="63">
        <v>1.0089999999999999</v>
      </c>
    </row>
    <row r="484" spans="1:22" x14ac:dyDescent="0.25">
      <c r="A484" s="46">
        <v>104041</v>
      </c>
      <c r="B484" s="329" t="s">
        <v>619</v>
      </c>
      <c r="C484" s="316">
        <v>1</v>
      </c>
      <c r="D484" s="316">
        <v>1</v>
      </c>
      <c r="E484" s="316">
        <v>1</v>
      </c>
      <c r="F484" s="316">
        <v>1</v>
      </c>
      <c r="G484" s="316">
        <v>1</v>
      </c>
      <c r="H484" s="316">
        <v>1</v>
      </c>
      <c r="I484" s="316">
        <v>1</v>
      </c>
      <c r="J484" s="316">
        <v>1</v>
      </c>
      <c r="K484" s="167">
        <v>1</v>
      </c>
      <c r="L484" s="167">
        <v>1</v>
      </c>
      <c r="M484" s="63">
        <v>1</v>
      </c>
      <c r="N484" s="63">
        <v>1</v>
      </c>
      <c r="O484" s="63">
        <v>1</v>
      </c>
      <c r="P484" s="318">
        <v>1</v>
      </c>
      <c r="Q484" s="326">
        <v>1</v>
      </c>
      <c r="R484" s="316">
        <v>1</v>
      </c>
      <c r="S484" s="63">
        <v>1</v>
      </c>
      <c r="T484" s="63">
        <v>1</v>
      </c>
      <c r="U484" s="63">
        <v>1</v>
      </c>
      <c r="V484" s="63">
        <v>1</v>
      </c>
    </row>
    <row r="485" spans="1:22" x14ac:dyDescent="0.25">
      <c r="A485" s="46">
        <v>104042</v>
      </c>
      <c r="B485" s="329" t="s">
        <v>620</v>
      </c>
      <c r="C485" s="316">
        <v>1</v>
      </c>
      <c r="D485" s="316">
        <v>1</v>
      </c>
      <c r="E485" s="316">
        <v>1</v>
      </c>
      <c r="F485" s="316">
        <v>1</v>
      </c>
      <c r="G485" s="316">
        <v>1</v>
      </c>
      <c r="H485" s="316">
        <v>1</v>
      </c>
      <c r="I485" s="316">
        <v>1</v>
      </c>
      <c r="J485" s="316">
        <v>1</v>
      </c>
      <c r="K485" s="167">
        <v>1</v>
      </c>
      <c r="L485" s="167">
        <v>1</v>
      </c>
      <c r="M485" s="63">
        <v>1</v>
      </c>
      <c r="N485" s="63">
        <v>1</v>
      </c>
      <c r="O485" s="63">
        <v>1</v>
      </c>
      <c r="P485" s="318">
        <v>1</v>
      </c>
      <c r="Q485" s="326">
        <v>1</v>
      </c>
      <c r="R485" s="316">
        <v>1</v>
      </c>
      <c r="S485" s="63">
        <v>1</v>
      </c>
      <c r="T485" s="63">
        <v>1</v>
      </c>
      <c r="U485" s="63">
        <v>1</v>
      </c>
      <c r="V485" s="63">
        <v>1</v>
      </c>
    </row>
    <row r="486" spans="1:22" x14ac:dyDescent="0.25">
      <c r="A486" s="46">
        <v>104043</v>
      </c>
      <c r="B486" s="329" t="s">
        <v>621</v>
      </c>
      <c r="C486" s="316">
        <v>1</v>
      </c>
      <c r="D486" s="316">
        <v>1</v>
      </c>
      <c r="E486" s="316">
        <v>1</v>
      </c>
      <c r="F486" s="316">
        <v>1</v>
      </c>
      <c r="G486" s="316">
        <v>1</v>
      </c>
      <c r="H486" s="316">
        <v>1</v>
      </c>
      <c r="I486" s="316">
        <v>1</v>
      </c>
      <c r="J486" s="316">
        <v>1</v>
      </c>
      <c r="K486" s="167">
        <v>1</v>
      </c>
      <c r="L486" s="167">
        <v>1</v>
      </c>
      <c r="M486" s="63">
        <v>1</v>
      </c>
      <c r="N486" s="63">
        <v>1</v>
      </c>
      <c r="O486" s="63">
        <v>1</v>
      </c>
      <c r="P486" s="318">
        <v>1</v>
      </c>
      <c r="Q486" s="326">
        <v>1</v>
      </c>
      <c r="R486" s="316">
        <v>1</v>
      </c>
      <c r="S486" s="63">
        <v>1</v>
      </c>
      <c r="T486" s="63">
        <v>1</v>
      </c>
      <c r="U486" s="63">
        <v>1</v>
      </c>
      <c r="V486" s="63">
        <v>1</v>
      </c>
    </row>
    <row r="487" spans="1:22" x14ac:dyDescent="0.25">
      <c r="A487" s="46">
        <v>104044</v>
      </c>
      <c r="B487" s="329" t="s">
        <v>622</v>
      </c>
      <c r="C487" s="316">
        <v>1</v>
      </c>
      <c r="D487" s="316">
        <v>1</v>
      </c>
      <c r="E487" s="316">
        <v>1</v>
      </c>
      <c r="F487" s="316">
        <v>1</v>
      </c>
      <c r="G487" s="316">
        <v>1</v>
      </c>
      <c r="H487" s="316">
        <v>1</v>
      </c>
      <c r="I487" s="316">
        <v>1</v>
      </c>
      <c r="J487" s="316">
        <v>1</v>
      </c>
      <c r="K487" s="167">
        <v>1</v>
      </c>
      <c r="L487" s="167">
        <v>1</v>
      </c>
      <c r="M487" s="63">
        <v>1</v>
      </c>
      <c r="N487" s="63">
        <v>1</v>
      </c>
      <c r="O487" s="63">
        <v>1</v>
      </c>
      <c r="P487" s="318">
        <v>1</v>
      </c>
      <c r="Q487" s="326">
        <v>1</v>
      </c>
      <c r="R487" s="316">
        <v>1</v>
      </c>
      <c r="S487" s="63">
        <v>1</v>
      </c>
      <c r="T487" s="63">
        <v>1</v>
      </c>
      <c r="U487" s="63">
        <v>1</v>
      </c>
      <c r="V487" s="63">
        <v>1</v>
      </c>
    </row>
    <row r="488" spans="1:22" x14ac:dyDescent="0.25">
      <c r="A488" s="46">
        <v>104045</v>
      </c>
      <c r="B488" s="329" t="s">
        <v>623</v>
      </c>
      <c r="C488" s="316">
        <v>1</v>
      </c>
      <c r="D488" s="316">
        <v>1</v>
      </c>
      <c r="E488" s="316">
        <v>1</v>
      </c>
      <c r="F488" s="316">
        <v>1</v>
      </c>
      <c r="G488" s="316">
        <v>1</v>
      </c>
      <c r="H488" s="316">
        <v>1</v>
      </c>
      <c r="I488" s="316">
        <v>1</v>
      </c>
      <c r="J488" s="316">
        <v>1</v>
      </c>
      <c r="K488" s="167">
        <v>1</v>
      </c>
      <c r="L488" s="167">
        <v>1</v>
      </c>
      <c r="M488" s="63">
        <v>1</v>
      </c>
      <c r="N488" s="63">
        <v>1</v>
      </c>
      <c r="O488" s="63">
        <v>1</v>
      </c>
      <c r="P488" s="318">
        <v>1</v>
      </c>
      <c r="Q488" s="326">
        <v>1</v>
      </c>
      <c r="R488" s="316">
        <v>1</v>
      </c>
      <c r="S488" s="63">
        <v>1</v>
      </c>
      <c r="T488" s="63">
        <v>1</v>
      </c>
      <c r="U488" s="63">
        <v>1</v>
      </c>
      <c r="V488" s="63">
        <v>1</v>
      </c>
    </row>
    <row r="489" spans="1:22" x14ac:dyDescent="0.25">
      <c r="A489" s="46">
        <v>105123</v>
      </c>
      <c r="B489" s="329" t="s">
        <v>624</v>
      </c>
      <c r="C489" s="316">
        <v>1.024</v>
      </c>
      <c r="D489" s="316">
        <v>1.024</v>
      </c>
      <c r="E489" s="316">
        <v>1.024</v>
      </c>
      <c r="F489" s="316">
        <v>1.024</v>
      </c>
      <c r="G489" s="316">
        <v>1.024</v>
      </c>
      <c r="H489" s="316">
        <v>1.024</v>
      </c>
      <c r="I489" s="316">
        <v>1.036</v>
      </c>
      <c r="J489" s="316">
        <v>1.034</v>
      </c>
      <c r="K489" s="167">
        <v>1.026</v>
      </c>
      <c r="L489" s="167">
        <v>1.0309999999999999</v>
      </c>
      <c r="M489" s="63">
        <v>1.032</v>
      </c>
      <c r="N489" s="63">
        <v>1.0329999999999999</v>
      </c>
      <c r="O489" s="63">
        <v>1.0389999999999999</v>
      </c>
      <c r="P489" s="318">
        <v>1.046</v>
      </c>
      <c r="Q489" s="326">
        <v>1.046</v>
      </c>
      <c r="R489" s="316">
        <v>1.0389999999999999</v>
      </c>
      <c r="S489" s="63">
        <v>1.0449999999999999</v>
      </c>
      <c r="T489" s="63">
        <v>1.052</v>
      </c>
      <c r="U489" s="63">
        <v>1.0349999999999999</v>
      </c>
      <c r="V489" s="63">
        <v>1.0289999999999999</v>
      </c>
    </row>
    <row r="490" spans="1:22" x14ac:dyDescent="0.25">
      <c r="A490" s="46">
        <v>105124</v>
      </c>
      <c r="B490" s="329" t="s">
        <v>625</v>
      </c>
      <c r="C490" s="316">
        <v>1.024</v>
      </c>
      <c r="D490" s="316">
        <v>1.024</v>
      </c>
      <c r="E490" s="316">
        <v>1.024</v>
      </c>
      <c r="F490" s="316">
        <v>1.024</v>
      </c>
      <c r="G490" s="316">
        <v>1.024</v>
      </c>
      <c r="H490" s="316">
        <v>1.024</v>
      </c>
      <c r="I490" s="316">
        <v>1.036</v>
      </c>
      <c r="J490" s="316">
        <v>1.034</v>
      </c>
      <c r="K490" s="167">
        <v>1.026</v>
      </c>
      <c r="L490" s="167">
        <v>1.0309999999999999</v>
      </c>
      <c r="M490" s="63">
        <v>1.032</v>
      </c>
      <c r="N490" s="63">
        <v>1.0329999999999999</v>
      </c>
      <c r="O490" s="63">
        <v>1.0389999999999999</v>
      </c>
      <c r="P490" s="318">
        <v>1.046</v>
      </c>
      <c r="Q490" s="326">
        <v>1.046</v>
      </c>
      <c r="R490" s="316">
        <v>1.0389999999999999</v>
      </c>
      <c r="S490" s="63">
        <v>1.0449999999999999</v>
      </c>
      <c r="T490" s="63">
        <v>1.052</v>
      </c>
      <c r="U490" s="63">
        <v>1.0349999999999999</v>
      </c>
      <c r="V490" s="63">
        <v>1.0289999999999999</v>
      </c>
    </row>
    <row r="491" spans="1:22" x14ac:dyDescent="0.25">
      <c r="A491" s="46">
        <v>105125</v>
      </c>
      <c r="B491" s="329" t="s">
        <v>626</v>
      </c>
      <c r="C491" s="316">
        <v>1.024</v>
      </c>
      <c r="D491" s="316">
        <v>1.024</v>
      </c>
      <c r="E491" s="316">
        <v>1.024</v>
      </c>
      <c r="F491" s="316">
        <v>1.024</v>
      </c>
      <c r="G491" s="316">
        <v>1.024</v>
      </c>
      <c r="H491" s="316">
        <v>1.024</v>
      </c>
      <c r="I491" s="316">
        <v>1.036</v>
      </c>
      <c r="J491" s="316">
        <v>1.034</v>
      </c>
      <c r="K491" s="167">
        <v>1.026</v>
      </c>
      <c r="L491" s="167">
        <v>1.0309999999999999</v>
      </c>
      <c r="M491" s="63">
        <v>1.032</v>
      </c>
      <c r="N491" s="63">
        <v>1.0329999999999999</v>
      </c>
      <c r="O491" s="63">
        <v>1.0389999999999999</v>
      </c>
      <c r="P491" s="318">
        <v>1.046</v>
      </c>
      <c r="Q491" s="326">
        <v>1.046</v>
      </c>
      <c r="R491" s="316">
        <v>1.0389999999999999</v>
      </c>
      <c r="S491" s="63">
        <v>1.0449999999999999</v>
      </c>
      <c r="T491" s="63">
        <v>1.052</v>
      </c>
      <c r="U491" s="63">
        <v>1.0349999999999999</v>
      </c>
      <c r="V491" s="63">
        <v>1.0289999999999999</v>
      </c>
    </row>
    <row r="492" spans="1:22" x14ac:dyDescent="0.25">
      <c r="A492" s="46">
        <v>106001</v>
      </c>
      <c r="B492" s="329" t="s">
        <v>627</v>
      </c>
      <c r="C492" s="316">
        <v>1</v>
      </c>
      <c r="D492" s="316">
        <v>1</v>
      </c>
      <c r="E492" s="316">
        <v>1</v>
      </c>
      <c r="F492" s="316">
        <v>1</v>
      </c>
      <c r="G492" s="316">
        <v>1</v>
      </c>
      <c r="H492" s="316">
        <v>1</v>
      </c>
      <c r="I492" s="316">
        <v>1</v>
      </c>
      <c r="J492" s="316">
        <v>1</v>
      </c>
      <c r="K492" s="167">
        <v>1</v>
      </c>
      <c r="L492" s="167">
        <v>1</v>
      </c>
      <c r="M492" s="63">
        <v>1</v>
      </c>
      <c r="N492" s="63">
        <v>1</v>
      </c>
      <c r="O492" s="63">
        <v>1</v>
      </c>
      <c r="P492" s="318">
        <v>1</v>
      </c>
      <c r="Q492" s="326">
        <v>1</v>
      </c>
      <c r="R492" s="316">
        <v>1</v>
      </c>
      <c r="S492" s="63">
        <v>1</v>
      </c>
      <c r="T492" s="63">
        <v>1</v>
      </c>
      <c r="U492" s="63">
        <v>1</v>
      </c>
      <c r="V492" s="63">
        <v>1</v>
      </c>
    </row>
    <row r="493" spans="1:22" x14ac:dyDescent="0.25">
      <c r="A493" s="46">
        <v>106002</v>
      </c>
      <c r="B493" s="329" t="s">
        <v>628</v>
      </c>
      <c r="C493" s="316">
        <v>1</v>
      </c>
      <c r="D493" s="316">
        <v>1</v>
      </c>
      <c r="E493" s="316">
        <v>1</v>
      </c>
      <c r="F493" s="316">
        <v>1</v>
      </c>
      <c r="G493" s="316">
        <v>1</v>
      </c>
      <c r="H493" s="316">
        <v>1</v>
      </c>
      <c r="I493" s="316">
        <v>1</v>
      </c>
      <c r="J493" s="316">
        <v>1</v>
      </c>
      <c r="K493" s="167">
        <v>1</v>
      </c>
      <c r="L493" s="167">
        <v>1</v>
      </c>
      <c r="M493" s="63">
        <v>1</v>
      </c>
      <c r="N493" s="63">
        <v>1</v>
      </c>
      <c r="O493" s="63">
        <v>1</v>
      </c>
      <c r="P493" s="318">
        <v>1</v>
      </c>
      <c r="Q493" s="326">
        <v>1</v>
      </c>
      <c r="R493" s="316">
        <v>1</v>
      </c>
      <c r="S493" s="63">
        <v>1</v>
      </c>
      <c r="T493" s="63">
        <v>1</v>
      </c>
      <c r="U493" s="63">
        <v>1</v>
      </c>
      <c r="V493" s="63">
        <v>1</v>
      </c>
    </row>
    <row r="494" spans="1:22" x14ac:dyDescent="0.25">
      <c r="A494" s="46">
        <v>106003</v>
      </c>
      <c r="B494" s="329" t="s">
        <v>629</v>
      </c>
      <c r="C494" s="316">
        <v>1</v>
      </c>
      <c r="D494" s="316">
        <v>1</v>
      </c>
      <c r="E494" s="316">
        <v>1</v>
      </c>
      <c r="F494" s="316">
        <v>1</v>
      </c>
      <c r="G494" s="316">
        <v>1</v>
      </c>
      <c r="H494" s="316">
        <v>1</v>
      </c>
      <c r="I494" s="316">
        <v>1</v>
      </c>
      <c r="J494" s="316">
        <v>1</v>
      </c>
      <c r="K494" s="167">
        <v>1</v>
      </c>
      <c r="L494" s="167">
        <v>1</v>
      </c>
      <c r="M494" s="63">
        <v>1</v>
      </c>
      <c r="N494" s="63">
        <v>1</v>
      </c>
      <c r="O494" s="63">
        <v>1</v>
      </c>
      <c r="P494" s="318">
        <v>1</v>
      </c>
      <c r="Q494" s="326">
        <v>1</v>
      </c>
      <c r="R494" s="316">
        <v>1</v>
      </c>
      <c r="S494" s="63">
        <v>1</v>
      </c>
      <c r="T494" s="63">
        <v>1</v>
      </c>
      <c r="U494" s="63">
        <v>1</v>
      </c>
      <c r="V494" s="63">
        <v>1</v>
      </c>
    </row>
    <row r="495" spans="1:22" x14ac:dyDescent="0.25">
      <c r="A495" s="46">
        <v>106004</v>
      </c>
      <c r="B495" s="329" t="s">
        <v>630</v>
      </c>
      <c r="C495" s="316">
        <v>1</v>
      </c>
      <c r="D495" s="316">
        <v>1</v>
      </c>
      <c r="E495" s="316">
        <v>1</v>
      </c>
      <c r="F495" s="316">
        <v>1</v>
      </c>
      <c r="G495" s="316">
        <v>1</v>
      </c>
      <c r="H495" s="316">
        <v>1</v>
      </c>
      <c r="I495" s="316">
        <v>1</v>
      </c>
      <c r="J495" s="316">
        <v>1</v>
      </c>
      <c r="K495" s="167">
        <v>1</v>
      </c>
      <c r="L495" s="167">
        <v>1</v>
      </c>
      <c r="M495" s="63">
        <v>1</v>
      </c>
      <c r="N495" s="63">
        <v>1</v>
      </c>
      <c r="O495" s="63">
        <v>1</v>
      </c>
      <c r="P495" s="318">
        <v>1</v>
      </c>
      <c r="Q495" s="326">
        <v>1</v>
      </c>
      <c r="R495" s="316">
        <v>1</v>
      </c>
      <c r="S495" s="63">
        <v>1</v>
      </c>
      <c r="T495" s="63">
        <v>1</v>
      </c>
      <c r="U495" s="63">
        <v>1</v>
      </c>
      <c r="V495" s="63">
        <v>1</v>
      </c>
    </row>
    <row r="496" spans="1:22" x14ac:dyDescent="0.25">
      <c r="A496" s="46">
        <v>106005</v>
      </c>
      <c r="B496" s="329" t="s">
        <v>631</v>
      </c>
      <c r="C496" s="316">
        <v>1</v>
      </c>
      <c r="D496" s="316">
        <v>1</v>
      </c>
      <c r="E496" s="316">
        <v>1</v>
      </c>
      <c r="F496" s="316">
        <v>1</v>
      </c>
      <c r="G496" s="316">
        <v>1</v>
      </c>
      <c r="H496" s="316">
        <v>1</v>
      </c>
      <c r="I496" s="316">
        <v>1</v>
      </c>
      <c r="J496" s="316">
        <v>1</v>
      </c>
      <c r="K496" s="167">
        <v>1</v>
      </c>
      <c r="L496" s="167">
        <v>1</v>
      </c>
      <c r="M496" s="63">
        <v>1</v>
      </c>
      <c r="N496" s="63">
        <v>1</v>
      </c>
      <c r="O496" s="63">
        <v>1</v>
      </c>
      <c r="P496" s="318">
        <v>1</v>
      </c>
      <c r="Q496" s="326">
        <v>1</v>
      </c>
      <c r="R496" s="316">
        <v>1</v>
      </c>
      <c r="S496" s="63">
        <v>1</v>
      </c>
      <c r="T496" s="63">
        <v>1</v>
      </c>
      <c r="U496" s="63">
        <v>1</v>
      </c>
      <c r="V496" s="63">
        <v>1</v>
      </c>
    </row>
    <row r="497" spans="1:22" x14ac:dyDescent="0.25">
      <c r="A497" s="46">
        <v>106006</v>
      </c>
      <c r="B497" s="329" t="s">
        <v>632</v>
      </c>
      <c r="C497" s="316">
        <v>1</v>
      </c>
      <c r="D497" s="316">
        <v>1</v>
      </c>
      <c r="E497" s="316">
        <v>1</v>
      </c>
      <c r="F497" s="316">
        <v>1</v>
      </c>
      <c r="G497" s="316">
        <v>1</v>
      </c>
      <c r="H497" s="316">
        <v>1</v>
      </c>
      <c r="I497" s="316">
        <v>1</v>
      </c>
      <c r="J497" s="316">
        <v>1</v>
      </c>
      <c r="K497" s="167">
        <v>1</v>
      </c>
      <c r="L497" s="167">
        <v>1</v>
      </c>
      <c r="M497" s="63">
        <v>1</v>
      </c>
      <c r="N497" s="63">
        <v>1</v>
      </c>
      <c r="O497" s="63">
        <v>1</v>
      </c>
      <c r="P497" s="318">
        <v>1</v>
      </c>
      <c r="Q497" s="326">
        <v>1</v>
      </c>
      <c r="R497" s="316">
        <v>1</v>
      </c>
      <c r="S497" s="63">
        <v>1</v>
      </c>
      <c r="T497" s="63">
        <v>1</v>
      </c>
      <c r="U497" s="63">
        <v>1</v>
      </c>
      <c r="V497" s="63">
        <v>1</v>
      </c>
    </row>
    <row r="498" spans="1:22" x14ac:dyDescent="0.25">
      <c r="A498" s="46">
        <v>106008</v>
      </c>
      <c r="B498" s="329" t="s">
        <v>633</v>
      </c>
      <c r="C498" s="316">
        <v>1</v>
      </c>
      <c r="D498" s="316">
        <v>1</v>
      </c>
      <c r="E498" s="316">
        <v>1</v>
      </c>
      <c r="F498" s="316">
        <v>1</v>
      </c>
      <c r="G498" s="316">
        <v>1</v>
      </c>
      <c r="H498" s="316">
        <v>1</v>
      </c>
      <c r="I498" s="316">
        <v>1</v>
      </c>
      <c r="J498" s="316">
        <v>1</v>
      </c>
      <c r="K498" s="167">
        <v>1</v>
      </c>
      <c r="L498" s="167">
        <v>1</v>
      </c>
      <c r="M498" s="63">
        <v>1</v>
      </c>
      <c r="N498" s="63">
        <v>1</v>
      </c>
      <c r="O498" s="63">
        <v>1</v>
      </c>
      <c r="P498" s="318">
        <v>1</v>
      </c>
      <c r="Q498" s="326">
        <v>1</v>
      </c>
      <c r="R498" s="316">
        <v>1</v>
      </c>
      <c r="S498" s="63">
        <v>1</v>
      </c>
      <c r="T498" s="63">
        <v>1</v>
      </c>
      <c r="U498" s="63">
        <v>1</v>
      </c>
      <c r="V498" s="63">
        <v>1</v>
      </c>
    </row>
    <row r="499" spans="1:22" x14ac:dyDescent="0.25">
      <c r="A499" s="46">
        <v>107151</v>
      </c>
      <c r="B499" s="329" t="s">
        <v>634</v>
      </c>
      <c r="C499" s="316">
        <v>1</v>
      </c>
      <c r="D499" s="316">
        <v>1</v>
      </c>
      <c r="E499" s="316">
        <v>1</v>
      </c>
      <c r="F499" s="316">
        <v>1</v>
      </c>
      <c r="G499" s="316">
        <v>1</v>
      </c>
      <c r="H499" s="316">
        <v>1</v>
      </c>
      <c r="I499" s="316">
        <v>1</v>
      </c>
      <c r="J499" s="316">
        <v>1</v>
      </c>
      <c r="K499" s="167">
        <v>1</v>
      </c>
      <c r="L499" s="167">
        <v>1</v>
      </c>
      <c r="M499" s="63">
        <v>1</v>
      </c>
      <c r="N499" s="63">
        <v>1</v>
      </c>
      <c r="O499" s="63">
        <v>1</v>
      </c>
      <c r="P499" s="318">
        <v>1</v>
      </c>
      <c r="Q499" s="326">
        <v>1</v>
      </c>
      <c r="R499" s="316">
        <v>1</v>
      </c>
      <c r="S499" s="63">
        <v>1</v>
      </c>
      <c r="T499" s="63">
        <v>1</v>
      </c>
      <c r="U499" s="63">
        <v>1</v>
      </c>
      <c r="V499" s="63">
        <v>1</v>
      </c>
    </row>
    <row r="500" spans="1:22" x14ac:dyDescent="0.25">
      <c r="A500" s="46">
        <v>107152</v>
      </c>
      <c r="B500" s="329" t="s">
        <v>635</v>
      </c>
      <c r="C500" s="316">
        <v>1</v>
      </c>
      <c r="D500" s="316">
        <v>1</v>
      </c>
      <c r="E500" s="316">
        <v>1</v>
      </c>
      <c r="F500" s="316">
        <v>1</v>
      </c>
      <c r="G500" s="316">
        <v>1</v>
      </c>
      <c r="H500" s="316">
        <v>1</v>
      </c>
      <c r="I500" s="316">
        <v>1</v>
      </c>
      <c r="J500" s="316">
        <v>1</v>
      </c>
      <c r="K500" s="167">
        <v>1</v>
      </c>
      <c r="L500" s="167">
        <v>1</v>
      </c>
      <c r="M500" s="63">
        <v>1</v>
      </c>
      <c r="N500" s="63">
        <v>1</v>
      </c>
      <c r="O500" s="63">
        <v>1</v>
      </c>
      <c r="P500" s="318">
        <v>1</v>
      </c>
      <c r="Q500" s="326">
        <v>1</v>
      </c>
      <c r="R500" s="316">
        <v>1</v>
      </c>
      <c r="S500" s="63">
        <v>1</v>
      </c>
      <c r="T500" s="63">
        <v>1</v>
      </c>
      <c r="U500" s="63">
        <v>1</v>
      </c>
      <c r="V500" s="63">
        <v>1</v>
      </c>
    </row>
    <row r="501" spans="1:22" x14ac:dyDescent="0.25">
      <c r="A501" s="46">
        <v>107153</v>
      </c>
      <c r="B501" s="329" t="s">
        <v>636</v>
      </c>
      <c r="C501" s="316">
        <v>1</v>
      </c>
      <c r="D501" s="316">
        <v>1</v>
      </c>
      <c r="E501" s="316">
        <v>1</v>
      </c>
      <c r="F501" s="316">
        <v>1</v>
      </c>
      <c r="G501" s="316">
        <v>1</v>
      </c>
      <c r="H501" s="316">
        <v>1</v>
      </c>
      <c r="I501" s="316">
        <v>1</v>
      </c>
      <c r="J501" s="316">
        <v>1</v>
      </c>
      <c r="K501" s="167">
        <v>1</v>
      </c>
      <c r="L501" s="167">
        <v>1</v>
      </c>
      <c r="M501" s="63">
        <v>1</v>
      </c>
      <c r="N501" s="63">
        <v>1</v>
      </c>
      <c r="O501" s="63">
        <v>1</v>
      </c>
      <c r="P501" s="318">
        <v>1</v>
      </c>
      <c r="Q501" s="326">
        <v>1</v>
      </c>
      <c r="R501" s="316">
        <v>1</v>
      </c>
      <c r="S501" s="63">
        <v>1</v>
      </c>
      <c r="T501" s="63">
        <v>1</v>
      </c>
      <c r="U501" s="63">
        <v>1</v>
      </c>
      <c r="V501" s="63">
        <v>1</v>
      </c>
    </row>
    <row r="502" spans="1:22" x14ac:dyDescent="0.25">
      <c r="A502" s="46">
        <v>107154</v>
      </c>
      <c r="B502" s="329" t="s">
        <v>637</v>
      </c>
      <c r="C502" s="316">
        <v>1</v>
      </c>
      <c r="D502" s="316">
        <v>1</v>
      </c>
      <c r="E502" s="316">
        <v>1</v>
      </c>
      <c r="F502" s="316">
        <v>1</v>
      </c>
      <c r="G502" s="316">
        <v>1</v>
      </c>
      <c r="H502" s="316">
        <v>1</v>
      </c>
      <c r="I502" s="316">
        <v>1</v>
      </c>
      <c r="J502" s="316">
        <v>1</v>
      </c>
      <c r="K502" s="167">
        <v>1</v>
      </c>
      <c r="L502" s="167">
        <v>1</v>
      </c>
      <c r="M502" s="63">
        <v>1</v>
      </c>
      <c r="N502" s="63">
        <v>1</v>
      </c>
      <c r="O502" s="63">
        <v>1</v>
      </c>
      <c r="P502" s="318">
        <v>1</v>
      </c>
      <c r="Q502" s="326">
        <v>1</v>
      </c>
      <c r="R502" s="316">
        <v>1</v>
      </c>
      <c r="S502" s="63">
        <v>1</v>
      </c>
      <c r="T502" s="63">
        <v>1</v>
      </c>
      <c r="U502" s="63">
        <v>1</v>
      </c>
      <c r="V502" s="63">
        <v>1</v>
      </c>
    </row>
    <row r="503" spans="1:22" x14ac:dyDescent="0.25">
      <c r="A503" s="46">
        <v>107155</v>
      </c>
      <c r="B503" s="329" t="s">
        <v>638</v>
      </c>
      <c r="C503" s="316">
        <v>1</v>
      </c>
      <c r="D503" s="316">
        <v>1</v>
      </c>
      <c r="E503" s="316">
        <v>1</v>
      </c>
      <c r="F503" s="316">
        <v>1</v>
      </c>
      <c r="G503" s="316">
        <v>1</v>
      </c>
      <c r="H503" s="316">
        <v>1</v>
      </c>
      <c r="I503" s="316">
        <v>1</v>
      </c>
      <c r="J503" s="316">
        <v>1</v>
      </c>
      <c r="K503" s="167">
        <v>1</v>
      </c>
      <c r="L503" s="167">
        <v>1</v>
      </c>
      <c r="M503" s="63">
        <v>1</v>
      </c>
      <c r="N503" s="63">
        <v>1</v>
      </c>
      <c r="O503" s="63">
        <v>1</v>
      </c>
      <c r="P503" s="318">
        <v>1</v>
      </c>
      <c r="Q503" s="326">
        <v>1</v>
      </c>
      <c r="R503" s="316">
        <v>1</v>
      </c>
      <c r="S503" s="63">
        <v>1</v>
      </c>
      <c r="T503" s="63">
        <v>1</v>
      </c>
      <c r="U503" s="63">
        <v>1</v>
      </c>
      <c r="V503" s="63">
        <v>1</v>
      </c>
    </row>
    <row r="504" spans="1:22" x14ac:dyDescent="0.25">
      <c r="A504" s="46">
        <v>107156</v>
      </c>
      <c r="B504" s="329" t="s">
        <v>639</v>
      </c>
      <c r="C504" s="316">
        <v>1</v>
      </c>
      <c r="D504" s="316">
        <v>1</v>
      </c>
      <c r="E504" s="316">
        <v>1</v>
      </c>
      <c r="F504" s="316">
        <v>1</v>
      </c>
      <c r="G504" s="316">
        <v>1</v>
      </c>
      <c r="H504" s="316">
        <v>1</v>
      </c>
      <c r="I504" s="316">
        <v>1</v>
      </c>
      <c r="J504" s="316">
        <v>1</v>
      </c>
      <c r="K504" s="167">
        <v>1</v>
      </c>
      <c r="L504" s="167">
        <v>1</v>
      </c>
      <c r="M504" s="63">
        <v>1</v>
      </c>
      <c r="N504" s="63">
        <v>1</v>
      </c>
      <c r="O504" s="63">
        <v>1</v>
      </c>
      <c r="P504" s="318">
        <v>1</v>
      </c>
      <c r="Q504" s="326">
        <v>1</v>
      </c>
      <c r="R504" s="316">
        <v>1</v>
      </c>
      <c r="S504" s="63">
        <v>1</v>
      </c>
      <c r="T504" s="63">
        <v>1</v>
      </c>
      <c r="U504" s="63">
        <v>1</v>
      </c>
      <c r="V504" s="63">
        <v>1</v>
      </c>
    </row>
    <row r="505" spans="1:22" x14ac:dyDescent="0.25">
      <c r="A505" s="46">
        <v>107158</v>
      </c>
      <c r="B505" s="329" t="s">
        <v>640</v>
      </c>
      <c r="C505" s="316">
        <v>1</v>
      </c>
      <c r="D505" s="316">
        <v>1</v>
      </c>
      <c r="E505" s="316">
        <v>1</v>
      </c>
      <c r="F505" s="316">
        <v>1</v>
      </c>
      <c r="G505" s="316">
        <v>1</v>
      </c>
      <c r="H505" s="316">
        <v>1</v>
      </c>
      <c r="I505" s="316">
        <v>1</v>
      </c>
      <c r="J505" s="316">
        <v>1</v>
      </c>
      <c r="K505" s="167">
        <v>1</v>
      </c>
      <c r="L505" s="167">
        <v>1</v>
      </c>
      <c r="M505" s="63">
        <v>1</v>
      </c>
      <c r="N505" s="63">
        <v>1</v>
      </c>
      <c r="O505" s="63">
        <v>1</v>
      </c>
      <c r="P505" s="318">
        <v>1</v>
      </c>
      <c r="Q505" s="326">
        <v>1</v>
      </c>
      <c r="R505" s="316">
        <v>1</v>
      </c>
      <c r="S505" s="63">
        <v>1</v>
      </c>
      <c r="T505" s="63">
        <v>1</v>
      </c>
      <c r="U505" s="63">
        <v>1</v>
      </c>
      <c r="V505" s="63">
        <v>1</v>
      </c>
    </row>
    <row r="506" spans="1:22" x14ac:dyDescent="0.25">
      <c r="A506" s="46">
        <v>108142</v>
      </c>
      <c r="B506" s="329" t="s">
        <v>641</v>
      </c>
      <c r="C506" s="316">
        <v>1.0069999999999999</v>
      </c>
      <c r="D506" s="316">
        <v>1.0069999999999999</v>
      </c>
      <c r="E506" s="316">
        <v>1.0069999999999999</v>
      </c>
      <c r="F506" s="316">
        <v>1.0069999999999999</v>
      </c>
      <c r="G506" s="316">
        <v>1.0069999999999999</v>
      </c>
      <c r="H506" s="316">
        <v>1.0069999999999999</v>
      </c>
      <c r="I506" s="316">
        <v>1.002</v>
      </c>
      <c r="J506" s="316">
        <v>1.014</v>
      </c>
      <c r="K506" s="167">
        <v>1.014</v>
      </c>
      <c r="L506" s="167">
        <v>1.0129999999999999</v>
      </c>
      <c r="M506" s="63">
        <v>1.0109999999999999</v>
      </c>
      <c r="N506" s="63">
        <v>1.0109999999999999</v>
      </c>
      <c r="O506" s="63">
        <v>1.0109999999999999</v>
      </c>
      <c r="P506" s="318">
        <v>1.0089999999999999</v>
      </c>
      <c r="Q506" s="326">
        <v>1.01</v>
      </c>
      <c r="R506" s="316">
        <v>1.0089999999999999</v>
      </c>
      <c r="S506" s="63">
        <v>1.006</v>
      </c>
      <c r="T506" s="63">
        <v>1.006</v>
      </c>
      <c r="U506" s="63">
        <v>1.002</v>
      </c>
      <c r="V506" s="63">
        <v>1.002</v>
      </c>
    </row>
    <row r="507" spans="1:22" x14ac:dyDescent="0.25">
      <c r="A507" s="46">
        <v>108143</v>
      </c>
      <c r="B507" s="329" t="s">
        <v>642</v>
      </c>
      <c r="C507" s="316">
        <v>1.0069999999999999</v>
      </c>
      <c r="D507" s="316">
        <v>1.0069999999999999</v>
      </c>
      <c r="E507" s="316">
        <v>1.0069999999999999</v>
      </c>
      <c r="F507" s="316">
        <v>1.0069999999999999</v>
      </c>
      <c r="G507" s="316">
        <v>1.0069999999999999</v>
      </c>
      <c r="H507" s="316">
        <v>1.0069999999999999</v>
      </c>
      <c r="I507" s="316">
        <v>1.002</v>
      </c>
      <c r="J507" s="316">
        <v>1.014</v>
      </c>
      <c r="K507" s="167">
        <v>1.014</v>
      </c>
      <c r="L507" s="167">
        <v>1.0129999999999999</v>
      </c>
      <c r="M507" s="63">
        <v>1.0109999999999999</v>
      </c>
      <c r="N507" s="63">
        <v>1.0109999999999999</v>
      </c>
      <c r="O507" s="63">
        <v>1.0109999999999999</v>
      </c>
      <c r="P507" s="318">
        <v>1.0089999999999999</v>
      </c>
      <c r="Q507" s="326">
        <v>1.01</v>
      </c>
      <c r="R507" s="316">
        <v>1.0089999999999999</v>
      </c>
      <c r="S507" s="63">
        <v>1.006</v>
      </c>
      <c r="T507" s="63">
        <v>1.006</v>
      </c>
      <c r="U507" s="63">
        <v>1.002</v>
      </c>
      <c r="V507" s="63">
        <v>1.002</v>
      </c>
    </row>
    <row r="508" spans="1:22" x14ac:dyDescent="0.25">
      <c r="A508" s="46">
        <v>108144</v>
      </c>
      <c r="B508" s="329" t="s">
        <v>643</v>
      </c>
      <c r="C508" s="316">
        <v>1.0069999999999999</v>
      </c>
      <c r="D508" s="316">
        <v>1.0069999999999999</v>
      </c>
      <c r="E508" s="316">
        <v>1.0069999999999999</v>
      </c>
      <c r="F508" s="316">
        <v>1.0069999999999999</v>
      </c>
      <c r="G508" s="316">
        <v>1.0069999999999999</v>
      </c>
      <c r="H508" s="316">
        <v>1.0069999999999999</v>
      </c>
      <c r="I508" s="316">
        <v>1.002</v>
      </c>
      <c r="J508" s="316">
        <v>1.014</v>
      </c>
      <c r="K508" s="167">
        <v>1.014</v>
      </c>
      <c r="L508" s="167">
        <v>1.0129999999999999</v>
      </c>
      <c r="M508" s="63">
        <v>1.0109999999999999</v>
      </c>
      <c r="N508" s="63">
        <v>1.0109999999999999</v>
      </c>
      <c r="O508" s="63">
        <v>1.0109999999999999</v>
      </c>
      <c r="P508" s="318">
        <v>1.0089999999999999</v>
      </c>
      <c r="Q508" s="326">
        <v>1.01</v>
      </c>
      <c r="R508" s="316">
        <v>1.0089999999999999</v>
      </c>
      <c r="S508" s="63">
        <v>1.006</v>
      </c>
      <c r="T508" s="63">
        <v>1.006</v>
      </c>
      <c r="U508" s="63">
        <v>1.002</v>
      </c>
      <c r="V508" s="63">
        <v>1.002</v>
      </c>
    </row>
    <row r="509" spans="1:22" x14ac:dyDescent="0.25">
      <c r="A509" s="46">
        <v>108147</v>
      </c>
      <c r="B509" s="329" t="s">
        <v>644</v>
      </c>
      <c r="C509" s="316">
        <v>1.0069999999999999</v>
      </c>
      <c r="D509" s="316">
        <v>1.0069999999999999</v>
      </c>
      <c r="E509" s="316">
        <v>1.0069999999999999</v>
      </c>
      <c r="F509" s="316">
        <v>1.0069999999999999</v>
      </c>
      <c r="G509" s="316">
        <v>1.0069999999999999</v>
      </c>
      <c r="H509" s="316">
        <v>1.0069999999999999</v>
      </c>
      <c r="I509" s="316">
        <v>1.002</v>
      </c>
      <c r="J509" s="316">
        <v>1.014</v>
      </c>
      <c r="K509" s="167">
        <v>1.014</v>
      </c>
      <c r="L509" s="167">
        <v>1.0129999999999999</v>
      </c>
      <c r="M509" s="63">
        <v>1.0109999999999999</v>
      </c>
      <c r="N509" s="63">
        <v>1.0109999999999999</v>
      </c>
      <c r="O509" s="63">
        <v>1.0109999999999999</v>
      </c>
      <c r="P509" s="318">
        <v>1.0089999999999999</v>
      </c>
      <c r="Q509" s="326">
        <v>1.01</v>
      </c>
      <c r="R509" s="316">
        <v>1.0089999999999999</v>
      </c>
      <c r="S509" s="63">
        <v>1.006</v>
      </c>
      <c r="T509" s="63">
        <v>1.006</v>
      </c>
      <c r="U509" s="63">
        <v>1.002</v>
      </c>
      <c r="V509" s="63">
        <v>1.002</v>
      </c>
    </row>
    <row r="510" spans="1:22" x14ac:dyDescent="0.25">
      <c r="A510" s="46">
        <v>109002</v>
      </c>
      <c r="B510" s="329" t="s">
        <v>1027</v>
      </c>
      <c r="C510" s="316">
        <v>1.1040000000000001</v>
      </c>
      <c r="D510" s="316">
        <v>1.1040000000000001</v>
      </c>
      <c r="E510" s="316">
        <v>1.1040000000000001</v>
      </c>
      <c r="F510" s="316">
        <v>1.1040000000000001</v>
      </c>
      <c r="G510" s="316">
        <v>1.1040000000000001</v>
      </c>
      <c r="H510" s="316">
        <v>1.1040000000000001</v>
      </c>
      <c r="I510" s="316">
        <v>1.0920000000000001</v>
      </c>
      <c r="J510" s="316">
        <v>1.089</v>
      </c>
      <c r="K510" s="167">
        <v>1.091</v>
      </c>
      <c r="L510" s="167">
        <v>1.0920000000000001</v>
      </c>
      <c r="M510" s="63">
        <v>1.095</v>
      </c>
      <c r="N510" s="63">
        <v>1.0940000000000001</v>
      </c>
      <c r="O510" s="63">
        <v>1.095</v>
      </c>
      <c r="P510" s="318">
        <v>1.0920000000000001</v>
      </c>
      <c r="Q510" s="326">
        <v>1.089</v>
      </c>
      <c r="R510" s="316">
        <v>1.0920000000000001</v>
      </c>
      <c r="S510" s="63">
        <v>1.093</v>
      </c>
      <c r="T510" s="63">
        <v>1.0920000000000001</v>
      </c>
      <c r="U510" s="63">
        <v>1.0880000000000001</v>
      </c>
      <c r="V510" s="63">
        <v>1.0880000000000001</v>
      </c>
    </row>
    <row r="511" spans="1:22" x14ac:dyDescent="0.25">
      <c r="A511" s="46">
        <v>109003</v>
      </c>
      <c r="B511" s="329" t="s">
        <v>646</v>
      </c>
      <c r="C511" s="316">
        <v>1.1040000000000001</v>
      </c>
      <c r="D511" s="316">
        <v>1.1040000000000001</v>
      </c>
      <c r="E511" s="316">
        <v>1.1040000000000001</v>
      </c>
      <c r="F511" s="316">
        <v>1.1040000000000001</v>
      </c>
      <c r="G511" s="316">
        <v>1.1040000000000001</v>
      </c>
      <c r="H511" s="316">
        <v>1.1040000000000001</v>
      </c>
      <c r="I511" s="316">
        <v>1.0920000000000001</v>
      </c>
      <c r="J511" s="316">
        <v>1.089</v>
      </c>
      <c r="K511" s="167">
        <v>1.091</v>
      </c>
      <c r="L511" s="167">
        <v>1.0920000000000001</v>
      </c>
      <c r="M511" s="63">
        <v>1.095</v>
      </c>
      <c r="N511" s="63">
        <v>1.0940000000000001</v>
      </c>
      <c r="O511" s="63">
        <v>1.095</v>
      </c>
      <c r="P511" s="318">
        <v>1.0920000000000001</v>
      </c>
      <c r="Q511" s="326">
        <v>1.089</v>
      </c>
      <c r="R511" s="316">
        <v>1.0920000000000001</v>
      </c>
      <c r="S511" s="63">
        <v>1.093</v>
      </c>
      <c r="T511" s="63">
        <v>1.0920000000000001</v>
      </c>
      <c r="U511" s="63">
        <v>1.0880000000000001</v>
      </c>
      <c r="V511" s="63">
        <v>1.0880000000000001</v>
      </c>
    </row>
    <row r="512" spans="1:22" x14ac:dyDescent="0.25">
      <c r="A512" s="46">
        <v>110014</v>
      </c>
      <c r="B512" s="329" t="s">
        <v>647</v>
      </c>
      <c r="C512" s="316">
        <v>1.1040000000000001</v>
      </c>
      <c r="D512" s="316">
        <v>1.1040000000000001</v>
      </c>
      <c r="E512" s="316">
        <v>1.1040000000000001</v>
      </c>
      <c r="F512" s="316">
        <v>1.1040000000000001</v>
      </c>
      <c r="G512" s="316">
        <v>1.1040000000000001</v>
      </c>
      <c r="H512" s="316">
        <v>1.1040000000000001</v>
      </c>
      <c r="I512" s="316">
        <v>1.0920000000000001</v>
      </c>
      <c r="J512" s="316">
        <v>1.089</v>
      </c>
      <c r="K512" s="167">
        <v>1.091</v>
      </c>
      <c r="L512" s="167">
        <v>1.0920000000000001</v>
      </c>
      <c r="M512" s="63">
        <v>1.095</v>
      </c>
      <c r="N512" s="63">
        <v>1.0940000000000001</v>
      </c>
      <c r="O512" s="63">
        <v>1.095</v>
      </c>
      <c r="P512" s="318">
        <v>1.0920000000000001</v>
      </c>
      <c r="Q512" s="326">
        <v>1.089</v>
      </c>
      <c r="R512" s="316">
        <v>1.0920000000000001</v>
      </c>
      <c r="S512" s="63">
        <v>1.093</v>
      </c>
      <c r="T512" s="63">
        <v>1.0920000000000001</v>
      </c>
      <c r="U512" s="63">
        <v>1.0880000000000001</v>
      </c>
      <c r="V512" s="63">
        <v>1.0880000000000001</v>
      </c>
    </row>
    <row r="513" spans="1:22" x14ac:dyDescent="0.25">
      <c r="A513" s="46">
        <v>110029</v>
      </c>
      <c r="B513" s="329" t="s">
        <v>648</v>
      </c>
      <c r="C513" s="316">
        <v>1.1040000000000001</v>
      </c>
      <c r="D513" s="316">
        <v>1.1040000000000001</v>
      </c>
      <c r="E513" s="316">
        <v>1.1040000000000001</v>
      </c>
      <c r="F513" s="316">
        <v>1.1040000000000001</v>
      </c>
      <c r="G513" s="316">
        <v>1.1040000000000001</v>
      </c>
      <c r="H513" s="316">
        <v>1.1040000000000001</v>
      </c>
      <c r="I513" s="316">
        <v>1.0920000000000001</v>
      </c>
      <c r="J513" s="316">
        <v>1.089</v>
      </c>
      <c r="K513" s="167">
        <v>1.091</v>
      </c>
      <c r="L513" s="167">
        <v>1.0920000000000001</v>
      </c>
      <c r="M513" s="63">
        <v>1.095</v>
      </c>
      <c r="N513" s="63">
        <v>1.0940000000000001</v>
      </c>
      <c r="O513" s="63">
        <v>1.095</v>
      </c>
      <c r="P513" s="318">
        <v>1.0920000000000001</v>
      </c>
      <c r="Q513" s="326">
        <v>1.089</v>
      </c>
      <c r="R513" s="316">
        <v>1.0920000000000001</v>
      </c>
      <c r="S513" s="63">
        <v>1.093</v>
      </c>
      <c r="T513" s="63">
        <v>1.0920000000000001</v>
      </c>
      <c r="U513" s="63">
        <v>1.0880000000000001</v>
      </c>
      <c r="V513" s="63">
        <v>1.0880000000000001</v>
      </c>
    </row>
    <row r="514" spans="1:22" x14ac:dyDescent="0.25">
      <c r="A514" s="46">
        <v>110030</v>
      </c>
      <c r="B514" s="329" t="s">
        <v>649</v>
      </c>
      <c r="C514" s="316">
        <v>1.1040000000000001</v>
      </c>
      <c r="D514" s="316">
        <v>1.1040000000000001</v>
      </c>
      <c r="E514" s="316">
        <v>1.1040000000000001</v>
      </c>
      <c r="F514" s="316">
        <v>1.1040000000000001</v>
      </c>
      <c r="G514" s="316">
        <v>1.1040000000000001</v>
      </c>
      <c r="H514" s="316">
        <v>1.1040000000000001</v>
      </c>
      <c r="I514" s="316">
        <v>1.0920000000000001</v>
      </c>
      <c r="J514" s="316">
        <v>1.089</v>
      </c>
      <c r="K514" s="167">
        <v>1.091</v>
      </c>
      <c r="L514" s="167">
        <v>1.0920000000000001</v>
      </c>
      <c r="M514" s="63">
        <v>1.095</v>
      </c>
      <c r="N514" s="63">
        <v>1.0940000000000001</v>
      </c>
      <c r="O514" s="63">
        <v>1.095</v>
      </c>
      <c r="P514" s="318">
        <v>1.0920000000000001</v>
      </c>
      <c r="Q514" s="326">
        <v>1.089</v>
      </c>
      <c r="R514" s="316">
        <v>1.0920000000000001</v>
      </c>
      <c r="S514" s="63">
        <v>1.093</v>
      </c>
      <c r="T514" s="63">
        <v>1.0920000000000001</v>
      </c>
      <c r="U514" s="63">
        <v>1.0880000000000001</v>
      </c>
      <c r="V514" s="63">
        <v>1.0880000000000001</v>
      </c>
    </row>
    <row r="515" spans="1:22" x14ac:dyDescent="0.25">
      <c r="A515" s="46">
        <v>110031</v>
      </c>
      <c r="B515" s="329" t="s">
        <v>650</v>
      </c>
      <c r="C515" s="316">
        <v>1.1040000000000001</v>
      </c>
      <c r="D515" s="316">
        <v>1.1040000000000001</v>
      </c>
      <c r="E515" s="316">
        <v>1.1040000000000001</v>
      </c>
      <c r="F515" s="316">
        <v>1.1040000000000001</v>
      </c>
      <c r="G515" s="316">
        <v>1.1040000000000001</v>
      </c>
      <c r="H515" s="316">
        <v>1.1040000000000001</v>
      </c>
      <c r="I515" s="316">
        <v>1.0920000000000001</v>
      </c>
      <c r="J515" s="316">
        <v>1.089</v>
      </c>
      <c r="K515" s="167">
        <v>1.091</v>
      </c>
      <c r="L515" s="167">
        <v>1.0920000000000001</v>
      </c>
      <c r="M515" s="63">
        <v>1.095</v>
      </c>
      <c r="N515" s="63">
        <v>1.0940000000000001</v>
      </c>
      <c r="O515" s="63">
        <v>1.095</v>
      </c>
      <c r="P515" s="318">
        <v>1.0920000000000001</v>
      </c>
      <c r="Q515" s="326">
        <v>1.089</v>
      </c>
      <c r="R515" s="316">
        <v>1.0920000000000001</v>
      </c>
      <c r="S515" s="63">
        <v>1.093</v>
      </c>
      <c r="T515" s="63">
        <v>1.0920000000000001</v>
      </c>
      <c r="U515" s="63">
        <v>1.0880000000000001</v>
      </c>
      <c r="V515" s="63">
        <v>1.0880000000000001</v>
      </c>
    </row>
    <row r="516" spans="1:22" x14ac:dyDescent="0.25">
      <c r="A516" s="46">
        <v>111086</v>
      </c>
      <c r="B516" s="329" t="s">
        <v>651</v>
      </c>
      <c r="C516" s="316">
        <v>1</v>
      </c>
      <c r="D516" s="316">
        <v>1</v>
      </c>
      <c r="E516" s="316">
        <v>1</v>
      </c>
      <c r="F516" s="316">
        <v>1</v>
      </c>
      <c r="G516" s="316">
        <v>1</v>
      </c>
      <c r="H516" s="316">
        <v>1</v>
      </c>
      <c r="I516" s="316">
        <v>1</v>
      </c>
      <c r="J516" s="316">
        <v>1</v>
      </c>
      <c r="K516" s="167">
        <v>1</v>
      </c>
      <c r="L516" s="167">
        <v>1</v>
      </c>
      <c r="M516" s="63">
        <v>1</v>
      </c>
      <c r="N516" s="63">
        <v>1</v>
      </c>
      <c r="O516" s="63">
        <v>1</v>
      </c>
      <c r="P516" s="318">
        <v>1</v>
      </c>
      <c r="Q516" s="326">
        <v>1</v>
      </c>
      <c r="R516" s="316">
        <v>1</v>
      </c>
      <c r="S516" s="63">
        <v>1</v>
      </c>
      <c r="T516" s="63">
        <v>1</v>
      </c>
      <c r="U516" s="63">
        <v>1</v>
      </c>
      <c r="V516" s="63">
        <v>1</v>
      </c>
    </row>
    <row r="517" spans="1:22" x14ac:dyDescent="0.25">
      <c r="A517" s="46">
        <v>111087</v>
      </c>
      <c r="B517" s="329" t="s">
        <v>652</v>
      </c>
      <c r="C517" s="316">
        <v>1</v>
      </c>
      <c r="D517" s="316">
        <v>1</v>
      </c>
      <c r="E517" s="316">
        <v>1</v>
      </c>
      <c r="F517" s="316">
        <v>1</v>
      </c>
      <c r="G517" s="316">
        <v>1</v>
      </c>
      <c r="H517" s="316">
        <v>1</v>
      </c>
      <c r="I517" s="316">
        <v>1</v>
      </c>
      <c r="J517" s="316">
        <v>1</v>
      </c>
      <c r="K517" s="167">
        <v>1</v>
      </c>
      <c r="L517" s="167">
        <v>1</v>
      </c>
      <c r="M517" s="63">
        <v>1</v>
      </c>
      <c r="N517" s="63">
        <v>1</v>
      </c>
      <c r="O517" s="63">
        <v>1</v>
      </c>
      <c r="P517" s="318">
        <v>1</v>
      </c>
      <c r="Q517" s="326">
        <v>1</v>
      </c>
      <c r="R517" s="316">
        <v>1</v>
      </c>
      <c r="S517" s="63">
        <v>1</v>
      </c>
      <c r="T517" s="63">
        <v>1</v>
      </c>
      <c r="U517" s="63">
        <v>1</v>
      </c>
      <c r="V517" s="63">
        <v>1</v>
      </c>
    </row>
    <row r="518" spans="1:22" x14ac:dyDescent="0.25">
      <c r="A518" s="46">
        <v>112099</v>
      </c>
      <c r="B518" s="329" t="s">
        <v>653</v>
      </c>
      <c r="C518" s="316">
        <v>1.034</v>
      </c>
      <c r="D518" s="316">
        <v>1.034</v>
      </c>
      <c r="E518" s="316">
        <v>1.034</v>
      </c>
      <c r="F518" s="316">
        <v>1.034</v>
      </c>
      <c r="G518" s="316">
        <v>1.034</v>
      </c>
      <c r="H518" s="316">
        <v>1.034</v>
      </c>
      <c r="I518" s="316">
        <v>1.0289999999999999</v>
      </c>
      <c r="J518" s="316">
        <v>1.026</v>
      </c>
      <c r="K518" s="167">
        <v>1.0269999999999999</v>
      </c>
      <c r="L518" s="167">
        <v>1.026</v>
      </c>
      <c r="M518" s="63">
        <v>1.03</v>
      </c>
      <c r="N518" s="63">
        <v>1.0289999999999999</v>
      </c>
      <c r="O518" s="63">
        <v>1.03</v>
      </c>
      <c r="P518" s="318">
        <v>1.03</v>
      </c>
      <c r="Q518" s="326">
        <v>1.0289999999999999</v>
      </c>
      <c r="R518" s="316">
        <v>1.028</v>
      </c>
      <c r="S518" s="63">
        <v>1.032</v>
      </c>
      <c r="T518" s="63">
        <v>1.0309999999999999</v>
      </c>
      <c r="U518" s="63">
        <v>1.032</v>
      </c>
      <c r="V518" s="63">
        <v>1.0309999999999999</v>
      </c>
    </row>
    <row r="519" spans="1:22" x14ac:dyDescent="0.25">
      <c r="A519" s="46">
        <v>112101</v>
      </c>
      <c r="B519" s="329" t="s">
        <v>654</v>
      </c>
      <c r="C519" s="316">
        <v>1.034</v>
      </c>
      <c r="D519" s="316">
        <v>1.034</v>
      </c>
      <c r="E519" s="316">
        <v>1.034</v>
      </c>
      <c r="F519" s="316">
        <v>1.034</v>
      </c>
      <c r="G519" s="316">
        <v>1.034</v>
      </c>
      <c r="H519" s="316">
        <v>1.034</v>
      </c>
      <c r="I519" s="316">
        <v>1.0289999999999999</v>
      </c>
      <c r="J519" s="316">
        <v>1.026</v>
      </c>
      <c r="K519" s="167">
        <v>1.0269999999999999</v>
      </c>
      <c r="L519" s="167">
        <v>1.026</v>
      </c>
      <c r="M519" s="63">
        <v>1.03</v>
      </c>
      <c r="N519" s="63">
        <v>1.0289999999999999</v>
      </c>
      <c r="O519" s="63">
        <v>1.03</v>
      </c>
      <c r="P519" s="318">
        <v>1.03</v>
      </c>
      <c r="Q519" s="326">
        <v>1.0289999999999999</v>
      </c>
      <c r="R519" s="316">
        <v>1.028</v>
      </c>
      <c r="S519" s="63">
        <v>1.032</v>
      </c>
      <c r="T519" s="63">
        <v>1.0309999999999999</v>
      </c>
      <c r="U519" s="63">
        <v>1.032</v>
      </c>
      <c r="V519" s="63">
        <v>1.0309999999999999</v>
      </c>
    </row>
    <row r="520" spans="1:22" x14ac:dyDescent="0.25">
      <c r="A520" s="46">
        <v>112102</v>
      </c>
      <c r="B520" s="329" t="s">
        <v>655</v>
      </c>
      <c r="C520" s="316">
        <v>1.034</v>
      </c>
      <c r="D520" s="316">
        <v>1.034</v>
      </c>
      <c r="E520" s="316">
        <v>1.034</v>
      </c>
      <c r="F520" s="316">
        <v>1.034</v>
      </c>
      <c r="G520" s="316">
        <v>1.034</v>
      </c>
      <c r="H520" s="316">
        <v>1.034</v>
      </c>
      <c r="I520" s="316">
        <v>1.0289999999999999</v>
      </c>
      <c r="J520" s="316">
        <v>1.026</v>
      </c>
      <c r="K520" s="167">
        <v>1.0269999999999999</v>
      </c>
      <c r="L520" s="167">
        <v>1.026</v>
      </c>
      <c r="M520" s="63">
        <v>1.03</v>
      </c>
      <c r="N520" s="63">
        <v>1.0289999999999999</v>
      </c>
      <c r="O520" s="63">
        <v>1.03</v>
      </c>
      <c r="P520" s="318">
        <v>1.03</v>
      </c>
      <c r="Q520" s="326">
        <v>1.0289999999999999</v>
      </c>
      <c r="R520" s="316">
        <v>1.028</v>
      </c>
      <c r="S520" s="63">
        <v>1.032</v>
      </c>
      <c r="T520" s="63">
        <v>1.0309999999999999</v>
      </c>
      <c r="U520" s="63">
        <v>1.032</v>
      </c>
      <c r="V520" s="63">
        <v>1.0309999999999999</v>
      </c>
    </row>
    <row r="521" spans="1:22" x14ac:dyDescent="0.25">
      <c r="A521" s="46">
        <v>112103</v>
      </c>
      <c r="B521" s="329" t="s">
        <v>656</v>
      </c>
      <c r="C521" s="316">
        <v>1.034</v>
      </c>
      <c r="D521" s="316">
        <v>1.034</v>
      </c>
      <c r="E521" s="316">
        <v>1.034</v>
      </c>
      <c r="F521" s="316">
        <v>1.034</v>
      </c>
      <c r="G521" s="316">
        <v>1.034</v>
      </c>
      <c r="H521" s="316">
        <v>1.034</v>
      </c>
      <c r="I521" s="316">
        <v>1.0289999999999999</v>
      </c>
      <c r="J521" s="316">
        <v>1.026</v>
      </c>
      <c r="K521" s="167">
        <v>1.0269999999999999</v>
      </c>
      <c r="L521" s="167">
        <v>1.026</v>
      </c>
      <c r="M521" s="63">
        <v>1.03</v>
      </c>
      <c r="N521" s="63">
        <v>1.0289999999999999</v>
      </c>
      <c r="O521" s="63">
        <v>1.03</v>
      </c>
      <c r="P521" s="318">
        <v>1.03</v>
      </c>
      <c r="Q521" s="326">
        <v>1.0289999999999999</v>
      </c>
      <c r="R521" s="316">
        <v>1.028</v>
      </c>
      <c r="S521" s="63">
        <v>1.032</v>
      </c>
      <c r="T521" s="63">
        <v>1.0309999999999999</v>
      </c>
      <c r="U521" s="63">
        <v>1.032</v>
      </c>
      <c r="V521" s="63">
        <v>1.0309999999999999</v>
      </c>
    </row>
    <row r="522" spans="1:22" x14ac:dyDescent="0.25">
      <c r="A522" s="46">
        <v>113001</v>
      </c>
      <c r="B522" s="329" t="s">
        <v>657</v>
      </c>
      <c r="C522" s="316">
        <v>1</v>
      </c>
      <c r="D522" s="316">
        <v>1</v>
      </c>
      <c r="E522" s="316">
        <v>1</v>
      </c>
      <c r="F522" s="316">
        <v>1</v>
      </c>
      <c r="G522" s="316">
        <v>1</v>
      </c>
      <c r="H522" s="316">
        <v>1</v>
      </c>
      <c r="I522" s="316">
        <v>1</v>
      </c>
      <c r="J522" s="316">
        <v>1</v>
      </c>
      <c r="K522" s="167">
        <v>1</v>
      </c>
      <c r="L522" s="167">
        <v>1</v>
      </c>
      <c r="M522" s="63">
        <v>1</v>
      </c>
      <c r="N522" s="63">
        <v>1</v>
      </c>
      <c r="O522" s="63">
        <v>1</v>
      </c>
      <c r="P522" s="318">
        <v>1</v>
      </c>
      <c r="Q522" s="326">
        <v>1</v>
      </c>
      <c r="R522" s="316">
        <v>1</v>
      </c>
      <c r="S522" s="63">
        <v>1</v>
      </c>
      <c r="T522" s="63">
        <v>1</v>
      </c>
      <c r="U522" s="63">
        <v>1</v>
      </c>
      <c r="V522" s="63">
        <v>1</v>
      </c>
    </row>
    <row r="523" spans="1:22" x14ac:dyDescent="0.25">
      <c r="A523" s="46">
        <v>114112</v>
      </c>
      <c r="B523" s="329" t="s">
        <v>658</v>
      </c>
      <c r="C523" s="316">
        <v>1</v>
      </c>
      <c r="D523" s="316">
        <v>1</v>
      </c>
      <c r="E523" s="316">
        <v>1</v>
      </c>
      <c r="F523" s="316">
        <v>1</v>
      </c>
      <c r="G523" s="316">
        <v>1</v>
      </c>
      <c r="H523" s="316">
        <v>1</v>
      </c>
      <c r="I523" s="316">
        <v>1</v>
      </c>
      <c r="J523" s="316">
        <v>1</v>
      </c>
      <c r="K523" s="167">
        <v>1</v>
      </c>
      <c r="L523" s="167">
        <v>1</v>
      </c>
      <c r="M523" s="63">
        <v>1</v>
      </c>
      <c r="N523" s="63">
        <v>1</v>
      </c>
      <c r="O523" s="63">
        <v>1</v>
      </c>
      <c r="P523" s="319">
        <v>1</v>
      </c>
      <c r="Q523" s="326">
        <v>1</v>
      </c>
      <c r="R523" s="316">
        <v>1</v>
      </c>
      <c r="S523" s="63">
        <v>1</v>
      </c>
      <c r="T523" s="63">
        <v>1</v>
      </c>
      <c r="U523" s="63">
        <v>1</v>
      </c>
      <c r="V523" s="63">
        <v>1</v>
      </c>
    </row>
    <row r="524" spans="1:22" x14ac:dyDescent="0.25">
      <c r="A524" s="46">
        <v>114113</v>
      </c>
      <c r="B524" s="329" t="s">
        <v>659</v>
      </c>
      <c r="C524" s="316">
        <v>1</v>
      </c>
      <c r="D524" s="316">
        <v>1</v>
      </c>
      <c r="E524" s="316">
        <v>1</v>
      </c>
      <c r="F524" s="316">
        <v>1</v>
      </c>
      <c r="G524" s="316">
        <v>1</v>
      </c>
      <c r="H524" s="316">
        <v>1</v>
      </c>
      <c r="I524" s="316">
        <v>1</v>
      </c>
      <c r="J524" s="316">
        <v>1</v>
      </c>
      <c r="K524" s="167">
        <v>1</v>
      </c>
      <c r="L524" s="167">
        <v>1</v>
      </c>
      <c r="M524" s="63">
        <v>1</v>
      </c>
      <c r="N524" s="63">
        <v>1</v>
      </c>
      <c r="O524" s="63">
        <v>1</v>
      </c>
      <c r="P524" s="320">
        <v>1</v>
      </c>
      <c r="Q524" s="323">
        <v>1</v>
      </c>
      <c r="R524" s="316">
        <v>1</v>
      </c>
      <c r="S524" s="63">
        <v>1</v>
      </c>
      <c r="T524" s="63">
        <v>1</v>
      </c>
      <c r="U524" s="63">
        <v>1</v>
      </c>
      <c r="V524" s="63">
        <v>1</v>
      </c>
    </row>
    <row r="525" spans="1:22" x14ac:dyDescent="0.25">
      <c r="A525" s="46">
        <v>114114</v>
      </c>
      <c r="B525" s="329" t="s">
        <v>660</v>
      </c>
      <c r="C525" s="316">
        <v>1</v>
      </c>
      <c r="D525" s="316">
        <v>1</v>
      </c>
      <c r="E525" s="316">
        <v>1</v>
      </c>
      <c r="F525" s="316">
        <v>1</v>
      </c>
      <c r="G525" s="316">
        <v>1</v>
      </c>
      <c r="H525" s="316">
        <v>1</v>
      </c>
      <c r="I525" s="316">
        <v>1</v>
      </c>
      <c r="J525" s="316">
        <v>1</v>
      </c>
      <c r="K525" s="167">
        <v>1</v>
      </c>
      <c r="L525" s="167">
        <v>1</v>
      </c>
      <c r="M525" s="63">
        <v>1</v>
      </c>
      <c r="N525" s="63">
        <v>1</v>
      </c>
      <c r="O525" s="63">
        <v>1</v>
      </c>
      <c r="P525" s="319">
        <v>1</v>
      </c>
      <c r="Q525" s="327">
        <v>1</v>
      </c>
      <c r="R525" s="316">
        <v>1</v>
      </c>
      <c r="S525" s="63">
        <v>1</v>
      </c>
      <c r="T525" s="63">
        <v>1</v>
      </c>
      <c r="U525" s="63">
        <v>1</v>
      </c>
      <c r="V525" s="63">
        <v>1</v>
      </c>
    </row>
    <row r="526" spans="1:22" x14ac:dyDescent="0.25">
      <c r="A526" s="46">
        <v>114115</v>
      </c>
      <c r="B526" s="329" t="s">
        <v>661</v>
      </c>
      <c r="C526" s="316">
        <v>1</v>
      </c>
      <c r="D526" s="316">
        <v>1</v>
      </c>
      <c r="E526" s="316">
        <v>1</v>
      </c>
      <c r="F526" s="316">
        <v>1</v>
      </c>
      <c r="G526" s="316">
        <v>1</v>
      </c>
      <c r="H526" s="316">
        <v>1</v>
      </c>
      <c r="I526" s="316">
        <v>1</v>
      </c>
      <c r="J526" s="316">
        <v>1</v>
      </c>
      <c r="K526" s="167">
        <v>1</v>
      </c>
      <c r="L526" s="167">
        <v>1</v>
      </c>
      <c r="M526" s="63">
        <v>1</v>
      </c>
      <c r="N526" s="63">
        <v>1</v>
      </c>
      <c r="O526" s="63">
        <v>1</v>
      </c>
      <c r="P526" s="321">
        <v>1</v>
      </c>
      <c r="Q526" s="327">
        <v>1</v>
      </c>
      <c r="R526" s="316">
        <v>1</v>
      </c>
      <c r="S526" s="63">
        <v>1</v>
      </c>
      <c r="T526" s="63">
        <v>1</v>
      </c>
      <c r="U526" s="63">
        <v>1</v>
      </c>
      <c r="V526" s="63">
        <v>1</v>
      </c>
    </row>
    <row r="527" spans="1:22" x14ac:dyDescent="0.25">
      <c r="A527" s="46">
        <v>114116</v>
      </c>
      <c r="B527" s="329" t="s">
        <v>662</v>
      </c>
      <c r="C527" s="316">
        <v>1</v>
      </c>
      <c r="D527" s="316">
        <v>1</v>
      </c>
      <c r="E527" s="316">
        <v>1</v>
      </c>
      <c r="F527" s="316">
        <v>1</v>
      </c>
      <c r="G527" s="316">
        <v>1</v>
      </c>
      <c r="H527" s="316">
        <v>1</v>
      </c>
      <c r="I527" s="316">
        <v>1</v>
      </c>
      <c r="J527" s="316">
        <v>1</v>
      </c>
      <c r="K527" s="167">
        <v>1</v>
      </c>
      <c r="L527" s="167">
        <v>1</v>
      </c>
      <c r="M527" s="63">
        <v>1</v>
      </c>
      <c r="N527" s="63">
        <v>1</v>
      </c>
      <c r="O527" s="63">
        <v>1</v>
      </c>
      <c r="P527" s="321">
        <v>1</v>
      </c>
      <c r="Q527" s="323">
        <v>1</v>
      </c>
      <c r="R527" s="316">
        <v>1</v>
      </c>
      <c r="S527" s="63">
        <v>1</v>
      </c>
      <c r="T527" s="63">
        <v>1</v>
      </c>
      <c r="U527" s="63">
        <v>1</v>
      </c>
      <c r="V527" s="63">
        <v>1</v>
      </c>
    </row>
    <row r="528" spans="1:22" x14ac:dyDescent="0.25">
      <c r="A528" s="46">
        <v>115115</v>
      </c>
      <c r="B528" s="329" t="s">
        <v>1028</v>
      </c>
      <c r="C528" s="316">
        <v>1.1040000000000001</v>
      </c>
      <c r="D528" s="316">
        <v>1.1040000000000001</v>
      </c>
      <c r="E528" s="316">
        <v>1.1040000000000001</v>
      </c>
      <c r="F528" s="316">
        <v>1.1040000000000001</v>
      </c>
      <c r="G528" s="316">
        <v>1.1040000000000001</v>
      </c>
      <c r="H528" s="316">
        <v>1.1040000000000001</v>
      </c>
      <c r="I528" s="316">
        <v>1.0920000000000001</v>
      </c>
      <c r="J528" s="316">
        <v>1.089</v>
      </c>
      <c r="K528" s="167">
        <v>1.091</v>
      </c>
      <c r="L528" s="167">
        <v>1.0920000000000001</v>
      </c>
      <c r="M528" s="63">
        <v>1.095</v>
      </c>
      <c r="N528" s="63">
        <v>1.0940000000000001</v>
      </c>
      <c r="O528" s="63">
        <v>1.095</v>
      </c>
      <c r="P528" s="321">
        <v>1.0920000000000001</v>
      </c>
      <c r="Q528" s="323">
        <v>1.089</v>
      </c>
      <c r="R528" s="316">
        <v>1.0920000000000001</v>
      </c>
      <c r="S528" s="63">
        <v>1.093</v>
      </c>
      <c r="T528" s="63">
        <v>1.0920000000000001</v>
      </c>
      <c r="U528" s="63">
        <v>1.0880000000000001</v>
      </c>
      <c r="V528" s="63">
        <v>1.0880000000000001</v>
      </c>
    </row>
  </sheetData>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208"/>
  <sheetViews>
    <sheetView workbookViewId="0">
      <selection activeCell="M37" sqref="M37"/>
    </sheetView>
  </sheetViews>
  <sheetFormatPr defaultRowHeight="12.75" x14ac:dyDescent="0.2"/>
  <cols>
    <col min="1" max="1" width="9.5703125" bestFit="1" customWidth="1"/>
    <col min="2" max="2" width="10.5703125" bestFit="1" customWidth="1"/>
    <col min="3" max="3" width="31.5703125" bestFit="1" customWidth="1"/>
    <col min="4" max="4" width="9" bestFit="1" customWidth="1"/>
    <col min="5" max="5" width="23.140625" bestFit="1" customWidth="1"/>
    <col min="6" max="13" width="10.5703125" bestFit="1" customWidth="1"/>
    <col min="15" max="16" width="9.7109375" bestFit="1" customWidth="1"/>
  </cols>
  <sheetData>
    <row r="1" spans="1:22" x14ac:dyDescent="0.2">
      <c r="A1" t="s">
        <v>1062</v>
      </c>
      <c r="B1" t="s">
        <v>1016</v>
      </c>
      <c r="C1" t="s">
        <v>1063</v>
      </c>
      <c r="D1" t="s">
        <v>1010</v>
      </c>
      <c r="E1" t="s">
        <v>1085</v>
      </c>
      <c r="F1" t="s">
        <v>1064</v>
      </c>
      <c r="G1" t="s">
        <v>1065</v>
      </c>
      <c r="H1" t="s">
        <v>1066</v>
      </c>
      <c r="I1" t="s">
        <v>1067</v>
      </c>
      <c r="J1" t="s">
        <v>1068</v>
      </c>
      <c r="K1" t="s">
        <v>1069</v>
      </c>
      <c r="L1" t="s">
        <v>1070</v>
      </c>
      <c r="M1" t="s">
        <v>1071</v>
      </c>
      <c r="O1" t="s">
        <v>1083</v>
      </c>
      <c r="P1" t="s">
        <v>1084</v>
      </c>
    </row>
    <row r="2" spans="1:22" x14ac:dyDescent="0.2">
      <c r="A2" t="s">
        <v>737</v>
      </c>
      <c r="B2" t="s">
        <v>813</v>
      </c>
      <c r="C2" t="s">
        <v>142</v>
      </c>
      <c r="D2">
        <v>219.0838</v>
      </c>
      <c r="E2">
        <v>2020</v>
      </c>
      <c r="F2" t="s">
        <v>1072</v>
      </c>
      <c r="G2">
        <v>1</v>
      </c>
      <c r="H2">
        <v>219.0838</v>
      </c>
      <c r="I2" s="50">
        <v>55222</v>
      </c>
      <c r="J2" s="50">
        <v>28868</v>
      </c>
      <c r="K2" s="49">
        <v>84090</v>
      </c>
      <c r="L2" s="50">
        <v>7008</v>
      </c>
      <c r="M2" s="50">
        <v>84090</v>
      </c>
      <c r="N2" s="49"/>
      <c r="O2" s="430">
        <v>252.05690000000001</v>
      </c>
      <c r="P2" s="430">
        <v>140.96889999999999</v>
      </c>
      <c r="Q2" s="49"/>
      <c r="R2" s="50"/>
      <c r="S2" s="50"/>
      <c r="T2" s="50"/>
      <c r="U2" s="50"/>
      <c r="V2" s="50"/>
    </row>
    <row r="3" spans="1:22" x14ac:dyDescent="0.2">
      <c r="A3" t="s">
        <v>737</v>
      </c>
      <c r="B3" t="s">
        <v>814</v>
      </c>
      <c r="C3" t="s">
        <v>144</v>
      </c>
      <c r="D3">
        <v>141.9684</v>
      </c>
      <c r="E3">
        <v>2020</v>
      </c>
      <c r="F3" t="s">
        <v>1072</v>
      </c>
      <c r="G3">
        <v>1</v>
      </c>
      <c r="H3">
        <v>141.9684</v>
      </c>
      <c r="I3" s="50">
        <v>35784</v>
      </c>
      <c r="J3" s="50">
        <v>18707</v>
      </c>
      <c r="K3" s="49">
        <v>54491</v>
      </c>
      <c r="L3" s="50">
        <v>4541</v>
      </c>
      <c r="M3" s="50">
        <v>54491</v>
      </c>
      <c r="N3" s="49"/>
      <c r="Q3" s="49"/>
      <c r="R3" s="50"/>
      <c r="S3" s="50"/>
      <c r="T3" s="50"/>
      <c r="U3" s="50"/>
      <c r="V3" s="50"/>
    </row>
    <row r="4" spans="1:22" x14ac:dyDescent="0.2">
      <c r="B4" t="s">
        <v>815</v>
      </c>
      <c r="C4" t="s">
        <v>145</v>
      </c>
      <c r="D4">
        <v>333.0917</v>
      </c>
      <c r="E4">
        <v>2020</v>
      </c>
      <c r="F4">
        <v>3.7928999999999999</v>
      </c>
      <c r="G4">
        <v>1.1057999999999999</v>
      </c>
      <c r="H4">
        <v>368.33339999999998</v>
      </c>
      <c r="I4" s="50">
        <v>83958</v>
      </c>
      <c r="J4" s="50">
        <v>48535</v>
      </c>
      <c r="K4" s="49">
        <v>132493</v>
      </c>
      <c r="L4" s="50">
        <v>11041</v>
      </c>
      <c r="M4" s="50">
        <v>132493</v>
      </c>
      <c r="N4" s="49"/>
      <c r="Q4" s="49"/>
      <c r="R4" s="50"/>
      <c r="S4" s="50"/>
      <c r="T4" s="50"/>
      <c r="U4" s="50"/>
      <c r="V4" s="50"/>
    </row>
    <row r="5" spans="1:22" x14ac:dyDescent="0.2">
      <c r="A5" t="s">
        <v>737</v>
      </c>
      <c r="B5" t="s">
        <v>816</v>
      </c>
      <c r="C5" t="s">
        <v>146</v>
      </c>
      <c r="D5">
        <v>239.6962</v>
      </c>
      <c r="E5">
        <v>2022</v>
      </c>
      <c r="F5" t="s">
        <v>1072</v>
      </c>
      <c r="G5">
        <v>1</v>
      </c>
      <c r="H5">
        <v>239.6962</v>
      </c>
      <c r="I5" s="50">
        <v>60417</v>
      </c>
      <c r="J5" s="50">
        <v>31584</v>
      </c>
      <c r="K5" s="49">
        <v>92001</v>
      </c>
      <c r="L5" s="50">
        <v>7667</v>
      </c>
      <c r="M5" s="50">
        <v>92001</v>
      </c>
      <c r="N5" s="49"/>
      <c r="Q5" s="49"/>
      <c r="R5" s="50"/>
      <c r="S5" s="50"/>
      <c r="T5" s="50"/>
      <c r="U5" s="50"/>
      <c r="V5" s="50"/>
    </row>
    <row r="6" spans="1:22" x14ac:dyDescent="0.2">
      <c r="A6" t="s">
        <v>737</v>
      </c>
      <c r="B6" t="s">
        <v>817</v>
      </c>
      <c r="C6" t="s">
        <v>148</v>
      </c>
      <c r="D6">
        <v>305.94880000000001</v>
      </c>
      <c r="E6">
        <v>2020</v>
      </c>
      <c r="F6" t="s">
        <v>1072</v>
      </c>
      <c r="G6">
        <v>1</v>
      </c>
      <c r="H6">
        <v>305.94880000000001</v>
      </c>
      <c r="I6" s="50">
        <v>77117</v>
      </c>
      <c r="J6" s="50">
        <v>40314</v>
      </c>
      <c r="K6" s="49">
        <v>117431</v>
      </c>
      <c r="L6" s="50">
        <v>9786</v>
      </c>
      <c r="M6" s="50">
        <v>117431</v>
      </c>
      <c r="N6" s="49"/>
      <c r="Q6" s="49"/>
      <c r="R6" s="50"/>
      <c r="S6" s="50"/>
      <c r="T6" s="50"/>
      <c r="U6" s="50"/>
      <c r="V6" s="50"/>
    </row>
    <row r="7" spans="1:22" x14ac:dyDescent="0.2">
      <c r="B7" t="s">
        <v>818</v>
      </c>
      <c r="C7" t="s">
        <v>149</v>
      </c>
      <c r="D7">
        <v>325.80079999999998</v>
      </c>
      <c r="E7">
        <v>2020</v>
      </c>
      <c r="F7">
        <v>4.0576999999999996</v>
      </c>
      <c r="G7">
        <v>1.1830000000000001</v>
      </c>
      <c r="H7">
        <v>385.42329999999998</v>
      </c>
      <c r="I7" s="50">
        <v>82120</v>
      </c>
      <c r="J7" s="50">
        <v>50787</v>
      </c>
      <c r="K7" s="49">
        <v>132907</v>
      </c>
      <c r="L7" s="50">
        <v>11076</v>
      </c>
      <c r="M7" s="50">
        <v>132907</v>
      </c>
      <c r="N7" s="49"/>
      <c r="Q7" s="49"/>
      <c r="R7" s="50"/>
      <c r="S7" s="50"/>
      <c r="T7" s="50"/>
      <c r="U7" s="50"/>
      <c r="V7" s="50"/>
    </row>
    <row r="8" spans="1:22" x14ac:dyDescent="0.2">
      <c r="B8" t="s">
        <v>819</v>
      </c>
      <c r="C8" t="s">
        <v>150</v>
      </c>
      <c r="D8">
        <v>133.1677</v>
      </c>
      <c r="E8">
        <v>2022</v>
      </c>
      <c r="F8">
        <v>4.7847999999999997</v>
      </c>
      <c r="G8">
        <v>1.395</v>
      </c>
      <c r="H8">
        <v>185.767</v>
      </c>
      <c r="I8" s="50">
        <v>33566</v>
      </c>
      <c r="J8" s="50">
        <v>24478</v>
      </c>
      <c r="K8" s="49">
        <v>58044</v>
      </c>
      <c r="L8" s="50">
        <v>4837</v>
      </c>
      <c r="M8" s="50">
        <v>58044</v>
      </c>
      <c r="N8" s="49"/>
      <c r="Q8" s="49"/>
      <c r="R8" s="50"/>
      <c r="S8" s="50"/>
      <c r="T8" s="50"/>
      <c r="U8" s="50"/>
      <c r="V8" s="50"/>
    </row>
    <row r="9" spans="1:22" x14ac:dyDescent="0.2">
      <c r="B9" t="s">
        <v>820</v>
      </c>
      <c r="C9" t="s">
        <v>151</v>
      </c>
      <c r="D9">
        <v>293.4907</v>
      </c>
      <c r="E9">
        <v>2022</v>
      </c>
      <c r="F9">
        <v>4</v>
      </c>
      <c r="G9">
        <v>1.1661999999999999</v>
      </c>
      <c r="H9">
        <v>360.58670000000001</v>
      </c>
      <c r="I9" s="50">
        <v>77937</v>
      </c>
      <c r="J9" s="50">
        <v>47514</v>
      </c>
      <c r="K9" s="49">
        <v>125451</v>
      </c>
      <c r="L9" s="50">
        <v>10454</v>
      </c>
      <c r="M9" s="50">
        <v>125451</v>
      </c>
      <c r="N9" s="49"/>
      <c r="Q9" s="49"/>
      <c r="R9" s="50"/>
      <c r="S9" s="50"/>
      <c r="T9" s="50"/>
      <c r="U9" s="50"/>
      <c r="V9" s="50"/>
    </row>
    <row r="10" spans="1:22" x14ac:dyDescent="0.2">
      <c r="A10" t="s">
        <v>737</v>
      </c>
      <c r="B10" t="s">
        <v>821</v>
      </c>
      <c r="C10" t="s">
        <v>156</v>
      </c>
      <c r="D10">
        <v>290.50700000000001</v>
      </c>
      <c r="E10">
        <v>2022</v>
      </c>
      <c r="F10" t="s">
        <v>1072</v>
      </c>
      <c r="G10">
        <v>1</v>
      </c>
      <c r="H10">
        <v>306.27929999999998</v>
      </c>
      <c r="I10" s="50">
        <v>77200</v>
      </c>
      <c r="J10" s="50">
        <v>40358</v>
      </c>
      <c r="K10" s="49">
        <v>117558</v>
      </c>
      <c r="L10" s="50">
        <v>9797</v>
      </c>
      <c r="M10" s="50">
        <v>117558</v>
      </c>
      <c r="N10" s="49"/>
      <c r="Q10" s="49"/>
      <c r="R10" s="50"/>
      <c r="S10" s="50"/>
      <c r="T10" s="50"/>
      <c r="U10" s="50"/>
      <c r="V10" s="50"/>
    </row>
    <row r="11" spans="1:22" x14ac:dyDescent="0.2">
      <c r="A11" t="s">
        <v>737</v>
      </c>
      <c r="B11" t="s">
        <v>822</v>
      </c>
      <c r="C11" t="s">
        <v>159</v>
      </c>
      <c r="D11">
        <v>173.26220000000001</v>
      </c>
      <c r="E11">
        <v>2020</v>
      </c>
      <c r="F11" t="s">
        <v>1072</v>
      </c>
      <c r="G11">
        <v>1</v>
      </c>
      <c r="H11">
        <v>173.26220000000001</v>
      </c>
      <c r="I11" s="50">
        <v>43672</v>
      </c>
      <c r="J11" s="50">
        <v>22830</v>
      </c>
      <c r="K11" s="49">
        <v>66502</v>
      </c>
      <c r="L11" s="50">
        <v>5542</v>
      </c>
      <c r="M11" s="50">
        <v>66502</v>
      </c>
      <c r="N11" s="49"/>
      <c r="Q11" s="49"/>
      <c r="R11" s="50"/>
      <c r="S11" s="50"/>
      <c r="T11" s="50"/>
      <c r="U11" s="50"/>
      <c r="V11" s="50"/>
    </row>
    <row r="12" spans="1:22" x14ac:dyDescent="0.2">
      <c r="B12" t="s">
        <v>1073</v>
      </c>
      <c r="C12" t="s">
        <v>161</v>
      </c>
      <c r="D12">
        <v>345.6952</v>
      </c>
      <c r="E12">
        <v>2020</v>
      </c>
      <c r="F12">
        <v>3.21</v>
      </c>
      <c r="G12">
        <v>0</v>
      </c>
      <c r="H12">
        <v>0</v>
      </c>
      <c r="I12" s="50">
        <v>87135</v>
      </c>
      <c r="J12">
        <v>0</v>
      </c>
      <c r="K12" s="49">
        <v>87135</v>
      </c>
      <c r="L12" s="50">
        <v>7261</v>
      </c>
      <c r="M12" s="50">
        <v>87135</v>
      </c>
      <c r="N12" s="49"/>
      <c r="Q12" s="49"/>
      <c r="R12" s="50"/>
      <c r="S12" s="50"/>
      <c r="T12" s="50"/>
      <c r="U12" s="50"/>
      <c r="V12" s="50"/>
    </row>
    <row r="13" spans="1:22" x14ac:dyDescent="0.2">
      <c r="A13" t="s">
        <v>737</v>
      </c>
      <c r="B13" t="s">
        <v>823</v>
      </c>
      <c r="C13" t="s">
        <v>162</v>
      </c>
      <c r="D13">
        <v>187.84379999999999</v>
      </c>
      <c r="E13">
        <v>2020</v>
      </c>
      <c r="F13" t="s">
        <v>1072</v>
      </c>
      <c r="G13">
        <v>1</v>
      </c>
      <c r="H13">
        <v>187.84379999999999</v>
      </c>
      <c r="I13" s="50">
        <v>47347</v>
      </c>
      <c r="J13" s="50">
        <v>24752</v>
      </c>
      <c r="K13" s="49">
        <v>72099</v>
      </c>
      <c r="L13" s="50">
        <v>6008</v>
      </c>
      <c r="M13" s="50">
        <v>72099</v>
      </c>
      <c r="N13" s="49"/>
      <c r="Q13" s="49"/>
      <c r="R13" s="50"/>
      <c r="S13" s="50"/>
      <c r="T13" s="50"/>
      <c r="U13" s="50"/>
      <c r="V13" s="50"/>
    </row>
    <row r="14" spans="1:22" x14ac:dyDescent="0.2">
      <c r="B14" t="s">
        <v>824</v>
      </c>
      <c r="C14" t="s">
        <v>164</v>
      </c>
      <c r="D14">
        <v>168.51560000000001</v>
      </c>
      <c r="E14">
        <v>2020</v>
      </c>
      <c r="F14">
        <v>3.9</v>
      </c>
      <c r="G14">
        <v>1.137</v>
      </c>
      <c r="H14">
        <v>191.60669999999999</v>
      </c>
      <c r="I14" s="50">
        <v>42476</v>
      </c>
      <c r="J14" s="50">
        <v>25248</v>
      </c>
      <c r="K14" s="49">
        <v>67724</v>
      </c>
      <c r="L14" s="50">
        <v>5644</v>
      </c>
      <c r="M14" s="50">
        <v>67724</v>
      </c>
      <c r="N14" s="49"/>
      <c r="Q14" s="49"/>
      <c r="R14" s="50"/>
      <c r="S14" s="50"/>
      <c r="T14" s="50"/>
      <c r="U14" s="50"/>
      <c r="V14" s="50"/>
    </row>
    <row r="15" spans="1:22" x14ac:dyDescent="0.2">
      <c r="B15" t="s">
        <v>825</v>
      </c>
      <c r="C15" t="s">
        <v>165</v>
      </c>
      <c r="D15">
        <v>110.2424</v>
      </c>
      <c r="E15">
        <v>2021</v>
      </c>
      <c r="F15">
        <v>4.2625999999999999</v>
      </c>
      <c r="G15">
        <v>1.2426999999999999</v>
      </c>
      <c r="H15">
        <v>137.0027</v>
      </c>
      <c r="I15" s="50">
        <v>27787</v>
      </c>
      <c r="J15" s="50">
        <v>18053</v>
      </c>
      <c r="K15" s="49">
        <v>45840</v>
      </c>
      <c r="L15" s="50">
        <v>3820</v>
      </c>
      <c r="M15" s="50">
        <v>45840</v>
      </c>
      <c r="N15" s="49"/>
      <c r="Q15" s="49"/>
      <c r="R15" s="50"/>
      <c r="S15" s="50"/>
      <c r="T15" s="50"/>
      <c r="U15" s="50"/>
      <c r="V15" s="50"/>
    </row>
    <row r="16" spans="1:22" x14ac:dyDescent="0.2">
      <c r="A16" t="s">
        <v>737</v>
      </c>
      <c r="B16" t="s">
        <v>826</v>
      </c>
      <c r="C16" t="s">
        <v>167</v>
      </c>
      <c r="D16">
        <v>332.35660000000001</v>
      </c>
      <c r="E16">
        <v>2022</v>
      </c>
      <c r="F16" t="s">
        <v>1072</v>
      </c>
      <c r="G16">
        <v>1</v>
      </c>
      <c r="H16">
        <v>332.35660000000001</v>
      </c>
      <c r="I16" s="50">
        <v>83773</v>
      </c>
      <c r="J16" s="50">
        <v>43794</v>
      </c>
      <c r="K16" s="49">
        <v>127567</v>
      </c>
      <c r="L16" s="50">
        <v>10631</v>
      </c>
      <c r="M16" s="50">
        <v>127567</v>
      </c>
      <c r="N16" s="49"/>
      <c r="Q16" s="49"/>
      <c r="R16" s="50"/>
      <c r="S16" s="50"/>
      <c r="T16" s="50"/>
      <c r="U16" s="50"/>
      <c r="V16" s="50"/>
    </row>
    <row r="17" spans="2:22" x14ac:dyDescent="0.2">
      <c r="B17" t="s">
        <v>827</v>
      </c>
      <c r="C17" t="s">
        <v>168</v>
      </c>
      <c r="D17">
        <v>128.45509999999999</v>
      </c>
      <c r="E17">
        <v>2020</v>
      </c>
      <c r="F17">
        <v>5.2591999999999999</v>
      </c>
      <c r="G17">
        <v>1.5333000000000001</v>
      </c>
      <c r="H17">
        <v>196.95949999999999</v>
      </c>
      <c r="I17" s="50">
        <v>32378</v>
      </c>
      <c r="J17" s="50">
        <v>25953</v>
      </c>
      <c r="K17" s="49">
        <v>58331</v>
      </c>
      <c r="L17" s="50">
        <v>4861</v>
      </c>
      <c r="M17" s="50">
        <v>58331</v>
      </c>
      <c r="N17" s="49"/>
      <c r="Q17" s="49"/>
      <c r="R17" s="50"/>
      <c r="S17" s="50"/>
      <c r="T17" s="50"/>
      <c r="U17" s="50"/>
      <c r="V17" s="50"/>
    </row>
    <row r="18" spans="2:22" x14ac:dyDescent="0.2">
      <c r="B18" t="s">
        <v>828</v>
      </c>
      <c r="C18" t="s">
        <v>169</v>
      </c>
      <c r="D18">
        <v>60.640500000000003</v>
      </c>
      <c r="E18">
        <v>2021</v>
      </c>
      <c r="F18">
        <v>3.78</v>
      </c>
      <c r="G18">
        <v>1.1020000000000001</v>
      </c>
      <c r="H18">
        <v>66.828299999999999</v>
      </c>
      <c r="I18" s="50">
        <v>15285</v>
      </c>
      <c r="J18" s="50">
        <v>8806</v>
      </c>
      <c r="K18" s="49">
        <v>24091</v>
      </c>
      <c r="L18" s="50">
        <v>2008</v>
      </c>
      <c r="M18" s="50">
        <v>24091</v>
      </c>
      <c r="N18" s="49"/>
      <c r="Q18" s="49"/>
      <c r="R18" s="50"/>
      <c r="S18" s="50"/>
      <c r="T18" s="50"/>
      <c r="U18" s="50"/>
      <c r="V18" s="50"/>
    </row>
    <row r="19" spans="2:22" x14ac:dyDescent="0.2">
      <c r="B19" t="s">
        <v>829</v>
      </c>
      <c r="C19" t="s">
        <v>175</v>
      </c>
      <c r="D19">
        <v>187.6909</v>
      </c>
      <c r="E19">
        <v>2020</v>
      </c>
      <c r="F19">
        <v>2.95</v>
      </c>
      <c r="G19">
        <v>0</v>
      </c>
      <c r="H19">
        <v>0</v>
      </c>
      <c r="I19" s="50">
        <v>48657</v>
      </c>
      <c r="J19">
        <v>0</v>
      </c>
      <c r="K19" s="49">
        <v>48657</v>
      </c>
      <c r="L19" s="50">
        <v>4055</v>
      </c>
      <c r="M19" s="50">
        <v>48657</v>
      </c>
      <c r="N19" s="49"/>
      <c r="Q19" s="49"/>
      <c r="R19" s="50"/>
      <c r="S19" s="50"/>
      <c r="T19" s="50"/>
      <c r="U19" s="50"/>
      <c r="V19" s="50"/>
    </row>
    <row r="20" spans="2:22" x14ac:dyDescent="0.2">
      <c r="B20" t="s">
        <v>830</v>
      </c>
      <c r="C20" t="s">
        <v>176</v>
      </c>
      <c r="D20">
        <v>216.86349999999999</v>
      </c>
      <c r="E20">
        <v>2020</v>
      </c>
      <c r="F20">
        <v>2.75</v>
      </c>
      <c r="G20">
        <v>0</v>
      </c>
      <c r="H20">
        <v>0</v>
      </c>
      <c r="I20" s="50">
        <v>57561</v>
      </c>
      <c r="J20">
        <v>0</v>
      </c>
      <c r="K20" s="49">
        <v>57561</v>
      </c>
      <c r="L20" s="50">
        <v>4797</v>
      </c>
      <c r="M20" s="50">
        <v>57561</v>
      </c>
      <c r="N20" s="49"/>
      <c r="Q20" s="49"/>
      <c r="R20" s="50"/>
      <c r="S20" s="50"/>
      <c r="T20" s="50"/>
      <c r="U20" s="50"/>
      <c r="V20" s="50"/>
    </row>
    <row r="21" spans="2:22" x14ac:dyDescent="0.2">
      <c r="B21" t="s">
        <v>831</v>
      </c>
      <c r="C21" t="s">
        <v>186</v>
      </c>
      <c r="D21">
        <v>274.06709999999998</v>
      </c>
      <c r="E21">
        <v>2020</v>
      </c>
      <c r="F21">
        <v>4.3356000000000003</v>
      </c>
      <c r="G21">
        <v>1.264</v>
      </c>
      <c r="H21">
        <v>346.42720000000003</v>
      </c>
      <c r="I21" s="50">
        <v>69081</v>
      </c>
      <c r="J21" s="50">
        <v>45648</v>
      </c>
      <c r="K21" s="49">
        <v>114729</v>
      </c>
      <c r="L21" s="50">
        <v>9561</v>
      </c>
      <c r="M21" s="50">
        <v>114729</v>
      </c>
      <c r="N21" s="49"/>
      <c r="Q21" s="49"/>
      <c r="R21" s="50"/>
      <c r="S21" s="50"/>
      <c r="T21" s="50"/>
      <c r="U21" s="50"/>
      <c r="V21" s="50"/>
    </row>
    <row r="22" spans="2:22" x14ac:dyDescent="0.2">
      <c r="B22" t="s">
        <v>832</v>
      </c>
      <c r="C22" t="s">
        <v>191</v>
      </c>
      <c r="D22">
        <v>57.521900000000002</v>
      </c>
      <c r="E22">
        <v>2020</v>
      </c>
      <c r="F22">
        <v>5.0755999999999997</v>
      </c>
      <c r="G22">
        <v>1.4798</v>
      </c>
      <c r="H22">
        <v>85.119</v>
      </c>
      <c r="I22" s="50">
        <v>14499</v>
      </c>
      <c r="J22" s="50">
        <v>11216</v>
      </c>
      <c r="K22" s="49">
        <v>25715</v>
      </c>
      <c r="L22" s="50">
        <v>2143</v>
      </c>
      <c r="M22" s="50">
        <v>25715</v>
      </c>
      <c r="N22" s="49"/>
      <c r="Q22" s="49"/>
      <c r="R22" s="50"/>
      <c r="S22" s="50"/>
      <c r="T22" s="50"/>
      <c r="U22" s="50"/>
      <c r="V22" s="50"/>
    </row>
    <row r="23" spans="2:22" x14ac:dyDescent="0.2">
      <c r="B23" t="s">
        <v>833</v>
      </c>
      <c r="C23" t="s">
        <v>193</v>
      </c>
      <c r="D23">
        <v>39.713099999999997</v>
      </c>
      <c r="E23">
        <v>2020</v>
      </c>
      <c r="F23">
        <v>4.59</v>
      </c>
      <c r="G23">
        <v>1.3382000000000001</v>
      </c>
      <c r="H23">
        <v>53.552700000000002</v>
      </c>
      <c r="I23" s="50">
        <v>10087</v>
      </c>
      <c r="J23" s="50">
        <v>7057</v>
      </c>
      <c r="K23" s="49">
        <v>17144</v>
      </c>
      <c r="L23" s="50">
        <v>1429</v>
      </c>
      <c r="M23" s="50">
        <v>17144</v>
      </c>
      <c r="N23" s="49"/>
      <c r="Q23" s="49"/>
      <c r="R23" s="50"/>
      <c r="S23" s="50"/>
      <c r="T23" s="50"/>
      <c r="U23" s="50"/>
      <c r="V23" s="50"/>
    </row>
    <row r="24" spans="2:22" x14ac:dyDescent="0.2">
      <c r="B24" t="s">
        <v>834</v>
      </c>
      <c r="C24" t="s">
        <v>194</v>
      </c>
      <c r="D24">
        <v>53.618200000000002</v>
      </c>
      <c r="E24">
        <v>2022</v>
      </c>
      <c r="F24">
        <v>3.6745999999999999</v>
      </c>
      <c r="G24">
        <v>1.0712999999999999</v>
      </c>
      <c r="H24">
        <v>57.441800000000001</v>
      </c>
      <c r="I24" s="50">
        <v>13515</v>
      </c>
      <c r="J24" s="50">
        <v>7569</v>
      </c>
      <c r="K24" s="49">
        <v>21084</v>
      </c>
      <c r="L24" s="50">
        <v>1757</v>
      </c>
      <c r="M24" s="50">
        <v>21084</v>
      </c>
      <c r="N24" s="49"/>
      <c r="Q24" s="49"/>
      <c r="R24" s="50"/>
      <c r="S24" s="50"/>
      <c r="T24" s="50"/>
      <c r="U24" s="50"/>
      <c r="V24" s="50"/>
    </row>
    <row r="25" spans="2:22" x14ac:dyDescent="0.2">
      <c r="B25" t="s">
        <v>1074</v>
      </c>
      <c r="C25" t="s">
        <v>195</v>
      </c>
      <c r="D25">
        <v>350</v>
      </c>
      <c r="E25">
        <v>2020</v>
      </c>
      <c r="F25">
        <v>3.6168</v>
      </c>
      <c r="G25">
        <v>1.0545</v>
      </c>
      <c r="H25">
        <v>385.43189999999998</v>
      </c>
      <c r="I25" s="50">
        <v>92133</v>
      </c>
      <c r="J25" s="50">
        <v>50788</v>
      </c>
      <c r="K25" s="49">
        <v>142921</v>
      </c>
      <c r="L25" s="50">
        <v>11910</v>
      </c>
      <c r="M25" s="50">
        <v>142921</v>
      </c>
      <c r="N25" s="49"/>
      <c r="Q25" s="49"/>
      <c r="R25" s="50"/>
      <c r="S25" s="50"/>
      <c r="T25" s="50"/>
      <c r="U25" s="50"/>
      <c r="V25" s="50"/>
    </row>
    <row r="26" spans="2:22" x14ac:dyDescent="0.2">
      <c r="B26" t="s">
        <v>835</v>
      </c>
      <c r="C26" t="s">
        <v>196</v>
      </c>
      <c r="D26">
        <v>48.564100000000003</v>
      </c>
      <c r="E26">
        <v>2022</v>
      </c>
      <c r="F26">
        <v>4.6962000000000002</v>
      </c>
      <c r="G26">
        <v>1.3692</v>
      </c>
      <c r="H26">
        <v>66.491799999999998</v>
      </c>
      <c r="I26" s="50">
        <v>12241</v>
      </c>
      <c r="J26" s="50">
        <v>8762</v>
      </c>
      <c r="K26" s="49">
        <v>21003</v>
      </c>
      <c r="L26" s="50">
        <v>1750</v>
      </c>
      <c r="M26" s="50">
        <v>21003</v>
      </c>
      <c r="N26" s="49"/>
      <c r="Q26" s="49"/>
      <c r="R26" s="50"/>
      <c r="S26" s="50"/>
      <c r="T26" s="50"/>
      <c r="U26" s="50"/>
      <c r="V26" s="50"/>
    </row>
    <row r="27" spans="2:22" x14ac:dyDescent="0.2">
      <c r="B27" t="s">
        <v>836</v>
      </c>
      <c r="C27" t="s">
        <v>197</v>
      </c>
      <c r="D27">
        <v>270.63529999999997</v>
      </c>
      <c r="E27">
        <v>2020</v>
      </c>
      <c r="F27">
        <v>3.43</v>
      </c>
      <c r="G27">
        <v>1</v>
      </c>
      <c r="H27">
        <v>281.95440000000002</v>
      </c>
      <c r="I27" s="50">
        <v>71069</v>
      </c>
      <c r="J27" s="50">
        <v>37153</v>
      </c>
      <c r="K27" s="49">
        <v>108222</v>
      </c>
      <c r="L27" s="50">
        <v>9019</v>
      </c>
      <c r="M27" s="50">
        <v>108222</v>
      </c>
      <c r="N27" s="49"/>
      <c r="Q27" s="49"/>
      <c r="R27" s="50"/>
      <c r="S27" s="50"/>
      <c r="T27" s="50"/>
      <c r="U27" s="50"/>
      <c r="V27" s="50"/>
    </row>
    <row r="28" spans="2:22" x14ac:dyDescent="0.2">
      <c r="B28" t="s">
        <v>837</v>
      </c>
      <c r="C28" t="s">
        <v>198</v>
      </c>
      <c r="D28">
        <v>37.745899999999999</v>
      </c>
      <c r="E28">
        <v>2022</v>
      </c>
      <c r="F28">
        <v>4.25</v>
      </c>
      <c r="G28">
        <v>1.2391000000000001</v>
      </c>
      <c r="H28">
        <v>47.085999999999999</v>
      </c>
      <c r="I28" s="50">
        <v>9578</v>
      </c>
      <c r="J28" s="50">
        <v>6204</v>
      </c>
      <c r="K28" s="49">
        <v>15782</v>
      </c>
      <c r="L28" s="50">
        <v>1315</v>
      </c>
      <c r="M28" s="50">
        <v>15782</v>
      </c>
      <c r="N28" s="49"/>
      <c r="Q28" s="49"/>
      <c r="R28" s="50"/>
      <c r="S28" s="50"/>
      <c r="T28" s="50"/>
      <c r="U28" s="50"/>
      <c r="V28" s="50"/>
    </row>
    <row r="29" spans="2:22" x14ac:dyDescent="0.2">
      <c r="B29" t="s">
        <v>838</v>
      </c>
      <c r="C29" t="s">
        <v>205</v>
      </c>
      <c r="D29">
        <v>193.36699999999999</v>
      </c>
      <c r="E29">
        <v>2022</v>
      </c>
      <c r="F29">
        <v>2.5</v>
      </c>
      <c r="G29">
        <v>0</v>
      </c>
      <c r="H29">
        <v>0</v>
      </c>
      <c r="I29" s="50">
        <v>48739</v>
      </c>
      <c r="J29">
        <v>0</v>
      </c>
      <c r="K29" s="49">
        <v>48739</v>
      </c>
      <c r="L29" s="50">
        <v>4062</v>
      </c>
      <c r="M29" s="50">
        <v>48739</v>
      </c>
      <c r="N29" s="49"/>
      <c r="Q29" s="49"/>
      <c r="R29" s="50"/>
      <c r="S29" s="50"/>
      <c r="T29" s="50"/>
      <c r="U29" s="50"/>
      <c r="V29" s="50"/>
    </row>
    <row r="30" spans="2:22" x14ac:dyDescent="0.2">
      <c r="B30" t="s">
        <v>839</v>
      </c>
      <c r="C30" t="s">
        <v>206</v>
      </c>
      <c r="D30">
        <v>304.03039999999999</v>
      </c>
      <c r="E30">
        <v>2020</v>
      </c>
      <c r="F30">
        <v>3.431</v>
      </c>
      <c r="G30">
        <v>1.0003</v>
      </c>
      <c r="H30">
        <v>304.11900000000003</v>
      </c>
      <c r="I30" s="50">
        <v>76633</v>
      </c>
      <c r="J30" s="50">
        <v>40073</v>
      </c>
      <c r="K30" s="49">
        <v>116706</v>
      </c>
      <c r="L30" s="50">
        <v>9725</v>
      </c>
      <c r="M30" s="50">
        <v>116706</v>
      </c>
      <c r="N30" s="49"/>
      <c r="Q30" s="49"/>
      <c r="R30" s="50"/>
      <c r="S30" s="50"/>
      <c r="T30" s="50"/>
      <c r="U30" s="50"/>
      <c r="V30" s="50"/>
    </row>
    <row r="31" spans="2:22" x14ac:dyDescent="0.2">
      <c r="B31" t="s">
        <v>840</v>
      </c>
      <c r="C31" t="s">
        <v>208</v>
      </c>
      <c r="D31">
        <v>208.14779999999999</v>
      </c>
      <c r="E31">
        <v>2021</v>
      </c>
      <c r="F31">
        <v>3.5</v>
      </c>
      <c r="G31">
        <v>1.0204</v>
      </c>
      <c r="H31">
        <v>212.39570000000001</v>
      </c>
      <c r="I31" s="50">
        <v>52465</v>
      </c>
      <c r="J31" s="50">
        <v>27987</v>
      </c>
      <c r="K31" s="49">
        <v>80452</v>
      </c>
      <c r="L31" s="50">
        <v>6704</v>
      </c>
      <c r="M31" s="50">
        <v>80452</v>
      </c>
      <c r="N31" s="49"/>
      <c r="Q31" s="49"/>
      <c r="R31" s="50"/>
      <c r="S31" s="50"/>
      <c r="T31" s="50"/>
      <c r="U31" s="50"/>
      <c r="V31" s="50"/>
    </row>
    <row r="32" spans="2:22" x14ac:dyDescent="0.2">
      <c r="B32" t="s">
        <v>1075</v>
      </c>
      <c r="C32" t="s">
        <v>209</v>
      </c>
      <c r="D32">
        <v>347.61369999999999</v>
      </c>
      <c r="E32">
        <v>2020</v>
      </c>
      <c r="F32">
        <v>3.5783999999999998</v>
      </c>
      <c r="G32">
        <v>1.0432999999999999</v>
      </c>
      <c r="H32">
        <v>362.75830000000002</v>
      </c>
      <c r="I32" s="50">
        <v>87644</v>
      </c>
      <c r="J32" s="50">
        <v>47800</v>
      </c>
      <c r="K32" s="49">
        <v>135444</v>
      </c>
      <c r="L32" s="50">
        <v>11287</v>
      </c>
      <c r="M32" s="50">
        <v>135444</v>
      </c>
      <c r="N32" s="49"/>
      <c r="Q32" s="49"/>
      <c r="R32" s="50"/>
      <c r="S32" s="50"/>
      <c r="T32" s="50"/>
      <c r="U32" s="50"/>
      <c r="V32" s="50"/>
    </row>
    <row r="33" spans="1:22" x14ac:dyDescent="0.2">
      <c r="B33" t="s">
        <v>841</v>
      </c>
      <c r="C33" t="s">
        <v>211</v>
      </c>
      <c r="D33">
        <v>321.35939999999999</v>
      </c>
      <c r="E33">
        <v>2020</v>
      </c>
      <c r="F33">
        <v>3.77</v>
      </c>
      <c r="G33">
        <v>1.0991</v>
      </c>
      <c r="H33">
        <v>362.56130000000002</v>
      </c>
      <c r="I33" s="50">
        <v>83144</v>
      </c>
      <c r="J33" s="50">
        <v>47774</v>
      </c>
      <c r="K33" s="49">
        <v>130918</v>
      </c>
      <c r="L33" s="50">
        <v>10910</v>
      </c>
      <c r="M33" s="50">
        <v>130918</v>
      </c>
      <c r="N33" s="49"/>
      <c r="Q33" s="49"/>
      <c r="R33" s="50"/>
      <c r="S33" s="50"/>
      <c r="T33" s="50"/>
      <c r="U33" s="50"/>
      <c r="V33" s="50"/>
    </row>
    <row r="34" spans="1:22" x14ac:dyDescent="0.2">
      <c r="B34" t="s">
        <v>842</v>
      </c>
      <c r="C34" t="s">
        <v>212</v>
      </c>
      <c r="D34">
        <v>126.3416</v>
      </c>
      <c r="E34">
        <v>2020</v>
      </c>
      <c r="F34">
        <v>4.1477000000000004</v>
      </c>
      <c r="G34">
        <v>1.2092000000000001</v>
      </c>
      <c r="H34">
        <v>152.77760000000001</v>
      </c>
      <c r="I34" s="50">
        <v>31845</v>
      </c>
      <c r="J34" s="50">
        <v>20131</v>
      </c>
      <c r="K34" s="49">
        <v>51976</v>
      </c>
      <c r="L34" s="50">
        <v>4331</v>
      </c>
      <c r="M34" s="50">
        <v>51976</v>
      </c>
      <c r="N34" s="49"/>
      <c r="Q34" s="49"/>
      <c r="R34" s="50"/>
      <c r="S34" s="50"/>
      <c r="T34" s="50"/>
      <c r="U34" s="50"/>
      <c r="V34" s="50"/>
    </row>
    <row r="35" spans="1:22" x14ac:dyDescent="0.2">
      <c r="B35" t="s">
        <v>843</v>
      </c>
      <c r="C35" t="s">
        <v>213</v>
      </c>
      <c r="D35">
        <v>130.45310000000001</v>
      </c>
      <c r="E35">
        <v>2021</v>
      </c>
      <c r="F35">
        <v>3.95</v>
      </c>
      <c r="G35">
        <v>1.1516</v>
      </c>
      <c r="H35">
        <v>150.2302</v>
      </c>
      <c r="I35" s="50">
        <v>32882</v>
      </c>
      <c r="J35" s="50">
        <v>19796</v>
      </c>
      <c r="K35" s="49">
        <v>52678</v>
      </c>
      <c r="L35" s="50">
        <v>4390</v>
      </c>
      <c r="M35" s="50">
        <v>52678</v>
      </c>
      <c r="N35" s="49"/>
      <c r="Q35" s="49"/>
      <c r="R35" s="50"/>
      <c r="S35" s="50"/>
      <c r="T35" s="50"/>
      <c r="U35" s="50"/>
      <c r="V35" s="50"/>
    </row>
    <row r="36" spans="1:22" x14ac:dyDescent="0.2">
      <c r="B36" t="s">
        <v>844</v>
      </c>
      <c r="C36" t="s">
        <v>214</v>
      </c>
      <c r="D36">
        <v>44.186700000000002</v>
      </c>
      <c r="E36">
        <v>2020</v>
      </c>
      <c r="F36">
        <v>4.0109000000000004</v>
      </c>
      <c r="G36">
        <v>1.1694</v>
      </c>
      <c r="H36">
        <v>52.812600000000003</v>
      </c>
      <c r="I36" s="50">
        <v>11384</v>
      </c>
      <c r="J36" s="50">
        <v>6959</v>
      </c>
      <c r="K36" s="49">
        <v>18343</v>
      </c>
      <c r="L36" s="50">
        <v>1529</v>
      </c>
      <c r="M36" s="50">
        <v>18343</v>
      </c>
      <c r="N36" s="49"/>
      <c r="Q36" s="49"/>
      <c r="R36" s="50"/>
      <c r="S36" s="50"/>
      <c r="T36" s="50"/>
      <c r="U36" s="50"/>
      <c r="V36" s="50"/>
    </row>
    <row r="37" spans="1:22" x14ac:dyDescent="0.2">
      <c r="B37" t="s">
        <v>845</v>
      </c>
      <c r="C37" t="s">
        <v>216</v>
      </c>
      <c r="D37">
        <v>166.08349999999999</v>
      </c>
      <c r="E37">
        <v>2020</v>
      </c>
      <c r="F37">
        <v>4.1402000000000001</v>
      </c>
      <c r="G37">
        <v>1.2071000000000001</v>
      </c>
      <c r="H37">
        <v>200.47200000000001</v>
      </c>
      <c r="I37" s="50">
        <v>41862</v>
      </c>
      <c r="J37" s="50">
        <v>26416</v>
      </c>
      <c r="K37" s="49">
        <v>68278</v>
      </c>
      <c r="L37" s="50">
        <v>5690</v>
      </c>
      <c r="M37" s="50">
        <v>68278</v>
      </c>
      <c r="N37" s="49"/>
      <c r="Q37" s="49"/>
      <c r="R37" s="50"/>
      <c r="S37" s="50"/>
      <c r="T37" s="50"/>
      <c r="U37" s="50"/>
      <c r="V37" s="50"/>
    </row>
    <row r="38" spans="1:22" x14ac:dyDescent="0.2">
      <c r="B38" t="s">
        <v>846</v>
      </c>
      <c r="C38" t="s">
        <v>220</v>
      </c>
      <c r="D38">
        <v>151.67060000000001</v>
      </c>
      <c r="E38">
        <v>2020</v>
      </c>
      <c r="F38">
        <v>3.9220999999999999</v>
      </c>
      <c r="G38">
        <v>1.1435</v>
      </c>
      <c r="H38">
        <v>173.4307</v>
      </c>
      <c r="I38" s="50">
        <v>38230</v>
      </c>
      <c r="J38" s="50">
        <v>22853</v>
      </c>
      <c r="K38" s="49">
        <v>61083</v>
      </c>
      <c r="L38" s="50">
        <v>5090</v>
      </c>
      <c r="M38" s="50">
        <v>61083</v>
      </c>
      <c r="N38" s="49"/>
      <c r="Q38" s="49"/>
      <c r="R38" s="50"/>
      <c r="S38" s="50"/>
      <c r="T38" s="50"/>
      <c r="U38" s="50"/>
      <c r="V38" s="50"/>
    </row>
    <row r="39" spans="1:22" x14ac:dyDescent="0.2">
      <c r="B39" t="s">
        <v>847</v>
      </c>
      <c r="C39" t="s">
        <v>223</v>
      </c>
      <c r="D39">
        <v>169.29169999999999</v>
      </c>
      <c r="E39">
        <v>2022</v>
      </c>
      <c r="F39">
        <v>4.5754000000000001</v>
      </c>
      <c r="G39">
        <v>1.3339000000000001</v>
      </c>
      <c r="H39">
        <v>225.82429999999999</v>
      </c>
      <c r="I39" s="50">
        <v>42671</v>
      </c>
      <c r="J39" s="50">
        <v>29756</v>
      </c>
      <c r="K39" s="49">
        <v>72427</v>
      </c>
      <c r="L39" s="50">
        <v>6036</v>
      </c>
      <c r="M39" s="50">
        <v>72427</v>
      </c>
      <c r="N39" s="49"/>
      <c r="Q39" s="49"/>
      <c r="R39" s="50"/>
      <c r="S39" s="50"/>
      <c r="T39" s="50"/>
      <c r="U39" s="50"/>
      <c r="V39" s="50"/>
    </row>
    <row r="40" spans="1:22" x14ac:dyDescent="0.2">
      <c r="B40" t="s">
        <v>848</v>
      </c>
      <c r="C40" t="s">
        <v>226</v>
      </c>
      <c r="D40">
        <v>267.35950000000003</v>
      </c>
      <c r="E40">
        <v>2020</v>
      </c>
      <c r="F40">
        <v>4.2854000000000001</v>
      </c>
      <c r="G40">
        <v>1.2494000000000001</v>
      </c>
      <c r="H40">
        <v>334.03570000000002</v>
      </c>
      <c r="I40" s="50">
        <v>67390</v>
      </c>
      <c r="J40" s="50">
        <v>44015</v>
      </c>
      <c r="K40" s="49">
        <v>111405</v>
      </c>
      <c r="L40" s="50">
        <v>9284</v>
      </c>
      <c r="M40" s="50">
        <v>111405</v>
      </c>
      <c r="N40" s="49"/>
      <c r="Q40" s="49"/>
      <c r="R40" s="50"/>
      <c r="S40" s="50"/>
      <c r="T40" s="50"/>
      <c r="U40" s="50"/>
      <c r="V40" s="50"/>
    </row>
    <row r="41" spans="1:22" x14ac:dyDescent="0.2">
      <c r="B41" t="s">
        <v>849</v>
      </c>
      <c r="C41" t="s">
        <v>232</v>
      </c>
      <c r="D41">
        <v>146.95009999999999</v>
      </c>
      <c r="E41">
        <v>2022</v>
      </c>
      <c r="F41">
        <v>3.9224999999999999</v>
      </c>
      <c r="G41">
        <v>1.1435999999999999</v>
      </c>
      <c r="H41">
        <v>168.05009999999999</v>
      </c>
      <c r="I41" s="50">
        <v>37040</v>
      </c>
      <c r="J41" s="50">
        <v>22144</v>
      </c>
      <c r="K41" s="49">
        <v>59184</v>
      </c>
      <c r="L41" s="50">
        <v>4932</v>
      </c>
      <c r="M41" s="50">
        <v>59184</v>
      </c>
      <c r="N41" s="49"/>
      <c r="Q41" s="49"/>
      <c r="R41" s="50"/>
      <c r="S41" s="50"/>
      <c r="T41" s="50"/>
      <c r="U41" s="50"/>
      <c r="V41" s="50"/>
    </row>
    <row r="42" spans="1:22" x14ac:dyDescent="0.2">
      <c r="B42" t="s">
        <v>850</v>
      </c>
      <c r="C42" t="s">
        <v>233</v>
      </c>
      <c r="D42">
        <v>227.06389999999999</v>
      </c>
      <c r="E42">
        <v>2020</v>
      </c>
      <c r="F42">
        <v>3.5139999999999998</v>
      </c>
      <c r="G42">
        <v>1.0245</v>
      </c>
      <c r="H42">
        <v>234.80340000000001</v>
      </c>
      <c r="I42" s="50">
        <v>57769</v>
      </c>
      <c r="J42" s="50">
        <v>30940</v>
      </c>
      <c r="K42" s="49">
        <v>88709</v>
      </c>
      <c r="L42" s="50">
        <v>7392</v>
      </c>
      <c r="M42" s="50">
        <v>88709</v>
      </c>
      <c r="N42" s="49"/>
      <c r="Q42" s="49"/>
      <c r="R42" s="50"/>
      <c r="S42" s="50"/>
      <c r="T42" s="50"/>
      <c r="U42" s="50"/>
      <c r="V42" s="50"/>
    </row>
    <row r="43" spans="1:22" x14ac:dyDescent="0.2">
      <c r="B43" t="s">
        <v>851</v>
      </c>
      <c r="C43" t="s">
        <v>234</v>
      </c>
      <c r="D43">
        <v>112.968</v>
      </c>
      <c r="E43">
        <v>2020</v>
      </c>
      <c r="F43">
        <v>4.2454999999999998</v>
      </c>
      <c r="G43">
        <v>1.2378</v>
      </c>
      <c r="H43">
        <v>139.82669999999999</v>
      </c>
      <c r="I43" s="50">
        <v>28474</v>
      </c>
      <c r="J43" s="50">
        <v>18425</v>
      </c>
      <c r="K43" s="49">
        <v>46899</v>
      </c>
      <c r="L43" s="50">
        <v>3908</v>
      </c>
      <c r="M43" s="50">
        <v>46899</v>
      </c>
      <c r="N43" s="49"/>
      <c r="Q43" s="49"/>
      <c r="R43" s="50"/>
      <c r="S43" s="50"/>
      <c r="T43" s="50"/>
      <c r="U43" s="50"/>
      <c r="V43" s="50"/>
    </row>
    <row r="44" spans="1:22" x14ac:dyDescent="0.2">
      <c r="A44" t="s">
        <v>737</v>
      </c>
      <c r="B44" t="s">
        <v>852</v>
      </c>
      <c r="C44" t="s">
        <v>236</v>
      </c>
      <c r="D44">
        <v>234.80449999999999</v>
      </c>
      <c r="E44">
        <v>2022</v>
      </c>
      <c r="F44" t="s">
        <v>1072</v>
      </c>
      <c r="G44">
        <v>1</v>
      </c>
      <c r="H44">
        <v>234.80449999999999</v>
      </c>
      <c r="I44" s="50">
        <v>59184</v>
      </c>
      <c r="J44" s="50">
        <v>30940</v>
      </c>
      <c r="K44" s="49">
        <v>90124</v>
      </c>
      <c r="L44" s="50">
        <v>7510</v>
      </c>
      <c r="M44" s="50">
        <v>90124</v>
      </c>
      <c r="N44" s="49"/>
      <c r="Q44" s="49"/>
      <c r="R44" s="50"/>
      <c r="S44" s="50"/>
      <c r="T44" s="50"/>
      <c r="U44" s="50"/>
      <c r="V44" s="50"/>
    </row>
    <row r="45" spans="1:22" x14ac:dyDescent="0.2">
      <c r="B45" t="s">
        <v>1076</v>
      </c>
      <c r="C45" t="s">
        <v>239</v>
      </c>
      <c r="D45">
        <v>350</v>
      </c>
      <c r="E45">
        <v>2020</v>
      </c>
      <c r="F45">
        <v>3.0905</v>
      </c>
      <c r="G45">
        <v>0</v>
      </c>
      <c r="H45">
        <v>0</v>
      </c>
      <c r="I45" s="50">
        <v>92923</v>
      </c>
      <c r="J45">
        <v>0</v>
      </c>
      <c r="K45" s="49">
        <v>92923</v>
      </c>
      <c r="L45" s="50">
        <v>7744</v>
      </c>
      <c r="M45" s="50">
        <v>92923</v>
      </c>
      <c r="N45" s="49"/>
      <c r="Q45" s="49"/>
      <c r="R45" s="50"/>
      <c r="S45" s="50"/>
      <c r="T45" s="50"/>
      <c r="U45" s="50"/>
      <c r="V45" s="50"/>
    </row>
    <row r="46" spans="1:22" x14ac:dyDescent="0.2">
      <c r="B46" t="s">
        <v>853</v>
      </c>
      <c r="C46" t="s">
        <v>249</v>
      </c>
      <c r="D46">
        <v>29.023</v>
      </c>
      <c r="E46">
        <v>2021</v>
      </c>
      <c r="F46">
        <v>3.7625000000000002</v>
      </c>
      <c r="G46">
        <v>1.0969</v>
      </c>
      <c r="H46">
        <v>31.836500000000001</v>
      </c>
      <c r="I46" s="50">
        <v>7315</v>
      </c>
      <c r="J46" s="50">
        <v>4195</v>
      </c>
      <c r="K46" s="49">
        <v>11510</v>
      </c>
      <c r="L46">
        <v>959</v>
      </c>
      <c r="M46" s="50">
        <v>11510</v>
      </c>
      <c r="N46" s="49"/>
      <c r="Q46" s="49"/>
      <c r="R46" s="50"/>
      <c r="S46" s="50"/>
      <c r="T46" s="50"/>
      <c r="U46" s="50"/>
      <c r="V46" s="50"/>
    </row>
    <row r="47" spans="1:22" x14ac:dyDescent="0.2">
      <c r="B47" t="s">
        <v>854</v>
      </c>
      <c r="C47" t="s">
        <v>258</v>
      </c>
      <c r="D47">
        <v>146.2097</v>
      </c>
      <c r="E47">
        <v>2020</v>
      </c>
      <c r="F47">
        <v>3.8422999999999998</v>
      </c>
      <c r="G47">
        <v>1.1202000000000001</v>
      </c>
      <c r="H47">
        <v>163.78469999999999</v>
      </c>
      <c r="I47" s="50">
        <v>36853</v>
      </c>
      <c r="J47" s="50">
        <v>21582</v>
      </c>
      <c r="K47" s="49">
        <v>58435</v>
      </c>
      <c r="L47" s="50">
        <v>4870</v>
      </c>
      <c r="M47" s="50">
        <v>58435</v>
      </c>
      <c r="N47" s="49"/>
      <c r="Q47" s="49"/>
      <c r="R47" s="50"/>
      <c r="S47" s="50"/>
      <c r="T47" s="50"/>
      <c r="U47" s="50"/>
      <c r="V47" s="50"/>
    </row>
    <row r="48" spans="1:22" x14ac:dyDescent="0.2">
      <c r="B48" t="s">
        <v>855</v>
      </c>
      <c r="C48" t="s">
        <v>259</v>
      </c>
      <c r="D48">
        <v>95.909000000000006</v>
      </c>
      <c r="E48">
        <v>2020</v>
      </c>
      <c r="F48">
        <v>4.4436999999999998</v>
      </c>
      <c r="G48">
        <v>1.2955000000000001</v>
      </c>
      <c r="H48">
        <v>124.2539</v>
      </c>
      <c r="I48" s="50">
        <v>24175</v>
      </c>
      <c r="J48" s="50">
        <v>16373</v>
      </c>
      <c r="K48" s="49">
        <v>40548</v>
      </c>
      <c r="L48" s="50">
        <v>3379</v>
      </c>
      <c r="M48" s="50">
        <v>40548</v>
      </c>
      <c r="N48" s="49"/>
      <c r="Q48" s="49"/>
      <c r="R48" s="50"/>
      <c r="S48" s="50"/>
      <c r="T48" s="50"/>
      <c r="U48" s="50"/>
      <c r="V48" s="50"/>
    </row>
    <row r="49" spans="1:22" x14ac:dyDescent="0.2">
      <c r="B49" t="s">
        <v>856</v>
      </c>
      <c r="C49" t="s">
        <v>260</v>
      </c>
      <c r="D49">
        <v>147.34790000000001</v>
      </c>
      <c r="E49">
        <v>2021</v>
      </c>
      <c r="F49">
        <v>3.7536999999999998</v>
      </c>
      <c r="G49">
        <v>1.0944</v>
      </c>
      <c r="H49">
        <v>161.25360000000001</v>
      </c>
      <c r="I49" s="50">
        <v>37140</v>
      </c>
      <c r="J49" s="50">
        <v>21248</v>
      </c>
      <c r="K49" s="49">
        <v>58388</v>
      </c>
      <c r="L49" s="50">
        <v>4866</v>
      </c>
      <c r="M49" s="50">
        <v>58388</v>
      </c>
      <c r="N49" s="49"/>
      <c r="Q49" s="49"/>
      <c r="R49" s="50"/>
      <c r="S49" s="50"/>
      <c r="T49" s="50"/>
      <c r="U49" s="50"/>
      <c r="V49" s="50"/>
    </row>
    <row r="50" spans="1:22" x14ac:dyDescent="0.2">
      <c r="A50" t="s">
        <v>737</v>
      </c>
      <c r="B50" t="s">
        <v>857</v>
      </c>
      <c r="C50" t="s">
        <v>261</v>
      </c>
      <c r="D50">
        <v>212.38120000000001</v>
      </c>
      <c r="E50">
        <v>2020</v>
      </c>
      <c r="F50" t="s">
        <v>1072</v>
      </c>
      <c r="G50">
        <v>1</v>
      </c>
      <c r="H50">
        <v>212.38120000000001</v>
      </c>
      <c r="I50" s="50">
        <v>53532</v>
      </c>
      <c r="J50" s="50">
        <v>27985</v>
      </c>
      <c r="K50" s="49">
        <v>81517</v>
      </c>
      <c r="L50" s="50">
        <v>6793</v>
      </c>
      <c r="M50" s="50">
        <v>81517</v>
      </c>
      <c r="N50" s="49"/>
      <c r="Q50" s="49"/>
      <c r="R50" s="50"/>
      <c r="S50" s="50"/>
      <c r="T50" s="50"/>
      <c r="U50" s="50"/>
      <c r="V50" s="50"/>
    </row>
    <row r="51" spans="1:22" x14ac:dyDescent="0.2">
      <c r="B51" t="s">
        <v>858</v>
      </c>
      <c r="C51" t="s">
        <v>262</v>
      </c>
      <c r="D51">
        <v>205.85300000000001</v>
      </c>
      <c r="E51">
        <v>2020</v>
      </c>
      <c r="F51">
        <v>3.7664</v>
      </c>
      <c r="G51">
        <v>1.0981000000000001</v>
      </c>
      <c r="H51">
        <v>226.04220000000001</v>
      </c>
      <c r="I51" s="50">
        <v>51887</v>
      </c>
      <c r="J51" s="50">
        <v>29785</v>
      </c>
      <c r="K51" s="49">
        <v>81672</v>
      </c>
      <c r="L51" s="50">
        <v>6806</v>
      </c>
      <c r="M51" s="50">
        <v>81672</v>
      </c>
      <c r="N51" s="49"/>
      <c r="Q51" s="49"/>
      <c r="R51" s="50"/>
      <c r="S51" s="50"/>
      <c r="T51" s="50"/>
      <c r="U51" s="50"/>
      <c r="V51" s="50"/>
    </row>
    <row r="52" spans="1:22" x14ac:dyDescent="0.2">
      <c r="B52" t="s">
        <v>859</v>
      </c>
      <c r="C52" t="s">
        <v>267</v>
      </c>
      <c r="D52">
        <v>264.8098</v>
      </c>
      <c r="E52">
        <v>2020</v>
      </c>
      <c r="F52">
        <v>3.48</v>
      </c>
      <c r="G52">
        <v>1.0145999999999999</v>
      </c>
      <c r="H52">
        <v>268.67</v>
      </c>
      <c r="I52" s="50">
        <v>66747</v>
      </c>
      <c r="J52" s="50">
        <v>35402</v>
      </c>
      <c r="K52" s="49">
        <v>102149</v>
      </c>
      <c r="L52" s="50">
        <v>8512</v>
      </c>
      <c r="M52" s="50">
        <v>102149</v>
      </c>
      <c r="N52" s="49"/>
      <c r="Q52" s="49"/>
      <c r="R52" s="50"/>
      <c r="S52" s="50"/>
      <c r="T52" s="50"/>
      <c r="U52" s="50"/>
      <c r="V52" s="50"/>
    </row>
    <row r="53" spans="1:22" x14ac:dyDescent="0.2">
      <c r="B53" t="s">
        <v>860</v>
      </c>
      <c r="C53" t="s">
        <v>268</v>
      </c>
      <c r="D53">
        <v>178.9905</v>
      </c>
      <c r="E53">
        <v>2022</v>
      </c>
      <c r="F53">
        <v>3.43</v>
      </c>
      <c r="G53">
        <v>1</v>
      </c>
      <c r="H53">
        <v>178.9905</v>
      </c>
      <c r="I53" s="50">
        <v>45116</v>
      </c>
      <c r="J53" s="50">
        <v>23585</v>
      </c>
      <c r="K53" s="49">
        <v>68701</v>
      </c>
      <c r="L53" s="50">
        <v>5725</v>
      </c>
      <c r="M53" s="50">
        <v>68701</v>
      </c>
      <c r="N53" s="49"/>
      <c r="Q53" s="49"/>
      <c r="R53" s="50"/>
      <c r="S53" s="50"/>
      <c r="T53" s="50"/>
      <c r="U53" s="50"/>
      <c r="V53" s="50"/>
    </row>
    <row r="54" spans="1:22" x14ac:dyDescent="0.2">
      <c r="B54" t="s">
        <v>861</v>
      </c>
      <c r="C54" t="s">
        <v>269</v>
      </c>
      <c r="D54">
        <v>154.1223</v>
      </c>
      <c r="E54">
        <v>2020</v>
      </c>
      <c r="F54">
        <v>4.0720999999999998</v>
      </c>
      <c r="G54">
        <v>1.1872</v>
      </c>
      <c r="H54">
        <v>182.9742</v>
      </c>
      <c r="I54" s="50">
        <v>38848</v>
      </c>
      <c r="J54" s="50">
        <v>24110</v>
      </c>
      <c r="K54" s="49">
        <v>62958</v>
      </c>
      <c r="L54" s="50">
        <v>5247</v>
      </c>
      <c r="M54" s="50">
        <v>62958</v>
      </c>
      <c r="N54" s="49"/>
      <c r="Q54" s="49"/>
      <c r="R54" s="50"/>
      <c r="S54" s="50"/>
      <c r="T54" s="50"/>
      <c r="U54" s="50"/>
      <c r="V54" s="50"/>
    </row>
    <row r="55" spans="1:22" x14ac:dyDescent="0.2">
      <c r="B55" t="s">
        <v>1077</v>
      </c>
      <c r="C55" t="s">
        <v>270</v>
      </c>
      <c r="D55">
        <v>350</v>
      </c>
      <c r="E55">
        <v>2020</v>
      </c>
      <c r="F55">
        <v>3.5714000000000001</v>
      </c>
      <c r="G55">
        <v>1.0411999999999999</v>
      </c>
      <c r="H55">
        <v>369.3125</v>
      </c>
      <c r="I55" s="50">
        <v>89402</v>
      </c>
      <c r="J55" s="50">
        <v>48664</v>
      </c>
      <c r="K55" s="49">
        <v>138066</v>
      </c>
      <c r="L55" s="50">
        <v>11506</v>
      </c>
      <c r="M55" s="50">
        <v>138066</v>
      </c>
      <c r="N55" s="49"/>
      <c r="Q55" s="49"/>
      <c r="R55" s="50"/>
      <c r="S55" s="50"/>
      <c r="T55" s="50"/>
      <c r="U55" s="50"/>
      <c r="V55" s="50"/>
    </row>
    <row r="56" spans="1:22" x14ac:dyDescent="0.2">
      <c r="B56" t="s">
        <v>862</v>
      </c>
      <c r="C56" t="s">
        <v>272</v>
      </c>
      <c r="D56">
        <v>190.94059999999999</v>
      </c>
      <c r="E56">
        <v>2021</v>
      </c>
      <c r="F56">
        <v>4.7069000000000001</v>
      </c>
      <c r="G56">
        <v>1.3723000000000001</v>
      </c>
      <c r="H56">
        <v>262.02280000000002</v>
      </c>
      <c r="I56" s="50">
        <v>48128</v>
      </c>
      <c r="J56" s="50">
        <v>34526</v>
      </c>
      <c r="K56" s="49">
        <v>82654</v>
      </c>
      <c r="L56" s="50">
        <v>6888</v>
      </c>
      <c r="M56" s="50">
        <v>82654</v>
      </c>
      <c r="N56" s="49"/>
      <c r="Q56" s="49"/>
      <c r="R56" s="50"/>
      <c r="S56" s="50"/>
      <c r="T56" s="50"/>
      <c r="U56" s="50"/>
      <c r="V56" s="50"/>
    </row>
    <row r="57" spans="1:22" x14ac:dyDescent="0.2">
      <c r="A57" t="s">
        <v>737</v>
      </c>
      <c r="B57" t="s">
        <v>863</v>
      </c>
      <c r="C57" t="s">
        <v>273</v>
      </c>
      <c r="D57">
        <v>144.7647</v>
      </c>
      <c r="E57">
        <v>2020</v>
      </c>
      <c r="F57" t="s">
        <v>1072</v>
      </c>
      <c r="G57">
        <v>1</v>
      </c>
      <c r="H57">
        <v>149.71469999999999</v>
      </c>
      <c r="I57" s="50">
        <v>37737</v>
      </c>
      <c r="J57" s="50">
        <v>19728</v>
      </c>
      <c r="K57" s="49">
        <v>57465</v>
      </c>
      <c r="L57" s="50">
        <v>4789</v>
      </c>
      <c r="M57" s="50">
        <v>57465</v>
      </c>
      <c r="N57" s="49"/>
      <c r="Q57" s="49"/>
      <c r="R57" s="50"/>
      <c r="S57" s="50"/>
      <c r="T57" s="50"/>
      <c r="U57" s="50"/>
      <c r="V57" s="50"/>
    </row>
    <row r="58" spans="1:22" x14ac:dyDescent="0.2">
      <c r="B58" t="s">
        <v>864</v>
      </c>
      <c r="C58" t="s">
        <v>274</v>
      </c>
      <c r="D58">
        <v>56.0092</v>
      </c>
      <c r="E58">
        <v>2020</v>
      </c>
      <c r="F58">
        <v>5.3570000000000002</v>
      </c>
      <c r="G58">
        <v>1.5618000000000001</v>
      </c>
      <c r="H58">
        <v>87.4756</v>
      </c>
      <c r="I58" s="50">
        <v>14118</v>
      </c>
      <c r="J58" s="50">
        <v>11527</v>
      </c>
      <c r="K58" s="49">
        <v>25645</v>
      </c>
      <c r="L58" s="50">
        <v>2137</v>
      </c>
      <c r="M58" s="50">
        <v>25645</v>
      </c>
      <c r="N58" s="49"/>
      <c r="Q58" s="49"/>
      <c r="R58" s="50"/>
      <c r="S58" s="50"/>
      <c r="T58" s="50"/>
      <c r="U58" s="50"/>
      <c r="V58" s="50"/>
    </row>
    <row r="59" spans="1:22" x14ac:dyDescent="0.2">
      <c r="B59" t="s">
        <v>865</v>
      </c>
      <c r="C59" t="s">
        <v>276</v>
      </c>
      <c r="D59">
        <v>152.72460000000001</v>
      </c>
      <c r="E59">
        <v>2020</v>
      </c>
      <c r="F59">
        <v>4.6258999999999997</v>
      </c>
      <c r="G59">
        <v>1.3487</v>
      </c>
      <c r="H59">
        <v>205.9734</v>
      </c>
      <c r="I59" s="50">
        <v>38495</v>
      </c>
      <c r="J59" s="50">
        <v>27141</v>
      </c>
      <c r="K59" s="49">
        <v>65636</v>
      </c>
      <c r="L59" s="50">
        <v>5470</v>
      </c>
      <c r="M59" s="50">
        <v>65636</v>
      </c>
      <c r="N59" s="49"/>
      <c r="Q59" s="49"/>
      <c r="R59" s="50"/>
      <c r="S59" s="50"/>
      <c r="T59" s="50"/>
      <c r="U59" s="50"/>
      <c r="V59" s="50"/>
    </row>
    <row r="60" spans="1:22" x14ac:dyDescent="0.2">
      <c r="B60" t="s">
        <v>866</v>
      </c>
      <c r="C60" t="s">
        <v>277</v>
      </c>
      <c r="D60">
        <v>108.1932</v>
      </c>
      <c r="E60">
        <v>2020</v>
      </c>
      <c r="F60">
        <v>4.8</v>
      </c>
      <c r="G60">
        <v>1.3994</v>
      </c>
      <c r="H60">
        <v>151.4074</v>
      </c>
      <c r="I60" s="50">
        <v>27271</v>
      </c>
      <c r="J60" s="50">
        <v>19951</v>
      </c>
      <c r="K60" s="49">
        <v>47222</v>
      </c>
      <c r="L60" s="50">
        <v>3935</v>
      </c>
      <c r="M60" s="50">
        <v>47222</v>
      </c>
      <c r="N60" s="49"/>
      <c r="Q60" s="49"/>
      <c r="R60" s="50"/>
      <c r="S60" s="50"/>
      <c r="T60" s="50"/>
      <c r="U60" s="50"/>
      <c r="V60" s="50"/>
    </row>
    <row r="61" spans="1:22" x14ac:dyDescent="0.2">
      <c r="B61" t="s">
        <v>867</v>
      </c>
      <c r="C61" t="s">
        <v>279</v>
      </c>
      <c r="D61">
        <v>145.28659999999999</v>
      </c>
      <c r="E61">
        <v>2021</v>
      </c>
      <c r="F61">
        <v>4.05</v>
      </c>
      <c r="G61">
        <v>1.1808000000000001</v>
      </c>
      <c r="H61">
        <v>171.54830000000001</v>
      </c>
      <c r="I61" s="50">
        <v>36620</v>
      </c>
      <c r="J61" s="50">
        <v>22605</v>
      </c>
      <c r="K61" s="49">
        <v>59225</v>
      </c>
      <c r="L61" s="50">
        <v>4935</v>
      </c>
      <c r="M61" s="50">
        <v>59225</v>
      </c>
      <c r="N61" s="49"/>
      <c r="Q61" s="49"/>
      <c r="R61" s="50"/>
      <c r="S61" s="50"/>
      <c r="T61" s="50"/>
      <c r="U61" s="50"/>
      <c r="V61" s="50"/>
    </row>
    <row r="62" spans="1:22" x14ac:dyDescent="0.2">
      <c r="B62" t="s">
        <v>868</v>
      </c>
      <c r="C62" t="s">
        <v>280</v>
      </c>
      <c r="D62">
        <v>253.88550000000001</v>
      </c>
      <c r="E62">
        <v>2022</v>
      </c>
      <c r="F62">
        <v>3.8868999999999998</v>
      </c>
      <c r="G62">
        <v>1.1332</v>
      </c>
      <c r="H62">
        <v>287.70479999999998</v>
      </c>
      <c r="I62" s="50">
        <v>63994</v>
      </c>
      <c r="J62" s="50">
        <v>37910</v>
      </c>
      <c r="K62" s="49">
        <v>101904</v>
      </c>
      <c r="L62" s="50">
        <v>8492</v>
      </c>
      <c r="M62" s="50">
        <v>101904</v>
      </c>
      <c r="N62" s="49"/>
      <c r="Q62" s="49"/>
      <c r="R62" s="50"/>
      <c r="S62" s="50"/>
      <c r="T62" s="50"/>
      <c r="U62" s="50"/>
      <c r="V62" s="50"/>
    </row>
    <row r="63" spans="1:22" x14ac:dyDescent="0.2">
      <c r="B63" t="s">
        <v>869</v>
      </c>
      <c r="C63" t="s">
        <v>282</v>
      </c>
      <c r="D63">
        <v>172.0521</v>
      </c>
      <c r="E63">
        <v>2022</v>
      </c>
      <c r="F63">
        <v>3.43</v>
      </c>
      <c r="G63">
        <v>1</v>
      </c>
      <c r="H63">
        <v>172.0521</v>
      </c>
      <c r="I63" s="50">
        <v>43367</v>
      </c>
      <c r="J63" s="50">
        <v>22671</v>
      </c>
      <c r="K63" s="49">
        <v>66038</v>
      </c>
      <c r="L63" s="50">
        <v>5503</v>
      </c>
      <c r="M63" s="50">
        <v>66038</v>
      </c>
      <c r="N63" s="49"/>
      <c r="Q63" s="49"/>
      <c r="R63" s="50"/>
      <c r="S63" s="50"/>
      <c r="T63" s="50"/>
      <c r="U63" s="50"/>
      <c r="V63" s="50"/>
    </row>
    <row r="64" spans="1:22" x14ac:dyDescent="0.2">
      <c r="B64" t="s">
        <v>870</v>
      </c>
      <c r="C64" t="s">
        <v>283</v>
      </c>
      <c r="D64">
        <v>262.79340000000002</v>
      </c>
      <c r="E64">
        <v>2020</v>
      </c>
      <c r="F64">
        <v>2.75</v>
      </c>
      <c r="G64">
        <v>0</v>
      </c>
      <c r="H64">
        <v>0</v>
      </c>
      <c r="I64" s="50">
        <v>66277</v>
      </c>
      <c r="J64">
        <v>0</v>
      </c>
      <c r="K64" s="49">
        <v>66277</v>
      </c>
      <c r="L64" s="50">
        <v>5523</v>
      </c>
      <c r="M64" s="50">
        <v>66277</v>
      </c>
      <c r="N64" s="49"/>
      <c r="Q64" s="49"/>
      <c r="R64" s="50"/>
      <c r="S64" s="50"/>
      <c r="T64" s="50"/>
      <c r="U64" s="50"/>
      <c r="V64" s="50"/>
    </row>
    <row r="65" spans="1:22" x14ac:dyDescent="0.2">
      <c r="B65" t="s">
        <v>871</v>
      </c>
      <c r="C65" t="s">
        <v>284</v>
      </c>
      <c r="D65">
        <v>343.79759999999999</v>
      </c>
      <c r="E65">
        <v>2020</v>
      </c>
      <c r="F65">
        <v>2.75</v>
      </c>
      <c r="G65">
        <v>0</v>
      </c>
      <c r="H65">
        <v>0</v>
      </c>
      <c r="I65" s="50">
        <v>86657</v>
      </c>
      <c r="J65">
        <v>0</v>
      </c>
      <c r="K65" s="49">
        <v>86657</v>
      </c>
      <c r="L65" s="50">
        <v>7221</v>
      </c>
      <c r="M65" s="50">
        <v>86657</v>
      </c>
      <c r="N65" s="49"/>
      <c r="Q65" s="49"/>
      <c r="R65" s="50"/>
      <c r="S65" s="50"/>
      <c r="T65" s="50"/>
      <c r="U65" s="50"/>
      <c r="V65" s="50"/>
    </row>
    <row r="66" spans="1:22" x14ac:dyDescent="0.2">
      <c r="B66" t="s">
        <v>872</v>
      </c>
      <c r="C66" t="s">
        <v>285</v>
      </c>
      <c r="D66">
        <v>254.79519999999999</v>
      </c>
      <c r="E66">
        <v>2020</v>
      </c>
      <c r="F66">
        <v>3.1379999999999999</v>
      </c>
      <c r="G66">
        <v>0</v>
      </c>
      <c r="H66">
        <v>0</v>
      </c>
      <c r="I66" s="50">
        <v>64223</v>
      </c>
      <c r="J66">
        <v>0</v>
      </c>
      <c r="K66" s="49">
        <v>64223</v>
      </c>
      <c r="L66" s="50">
        <v>5352</v>
      </c>
      <c r="M66" s="50">
        <v>64223</v>
      </c>
      <c r="N66" s="49"/>
      <c r="Q66" s="49"/>
      <c r="R66" s="50"/>
      <c r="S66" s="50"/>
      <c r="T66" s="50"/>
      <c r="U66" s="50"/>
      <c r="V66" s="50"/>
    </row>
    <row r="67" spans="1:22" x14ac:dyDescent="0.2">
      <c r="A67" t="s">
        <v>737</v>
      </c>
      <c r="B67" t="s">
        <v>873</v>
      </c>
      <c r="C67" t="s">
        <v>286</v>
      </c>
      <c r="D67">
        <v>105.2334</v>
      </c>
      <c r="E67">
        <v>2020</v>
      </c>
      <c r="F67" t="s">
        <v>1072</v>
      </c>
      <c r="G67">
        <v>1</v>
      </c>
      <c r="H67">
        <v>105.2334</v>
      </c>
      <c r="I67" s="50">
        <v>26525</v>
      </c>
      <c r="J67" s="50">
        <v>13866</v>
      </c>
      <c r="K67" s="49">
        <v>40391</v>
      </c>
      <c r="L67" s="50">
        <v>3366</v>
      </c>
      <c r="M67" s="50">
        <v>40391</v>
      </c>
      <c r="N67" s="49"/>
      <c r="Q67" s="49"/>
      <c r="R67" s="50"/>
      <c r="S67" s="50"/>
      <c r="T67" s="50"/>
      <c r="U67" s="50"/>
      <c r="V67" s="50"/>
    </row>
    <row r="68" spans="1:22" x14ac:dyDescent="0.2">
      <c r="B68" t="s">
        <v>874</v>
      </c>
      <c r="C68" t="s">
        <v>287</v>
      </c>
      <c r="D68">
        <v>111.0492</v>
      </c>
      <c r="E68">
        <v>2022</v>
      </c>
      <c r="F68">
        <v>2.75</v>
      </c>
      <c r="G68">
        <v>0</v>
      </c>
      <c r="H68">
        <v>0</v>
      </c>
      <c r="I68" s="50">
        <v>30179</v>
      </c>
      <c r="J68">
        <v>0</v>
      </c>
      <c r="K68" s="49">
        <v>30179</v>
      </c>
      <c r="L68" s="50">
        <v>2515</v>
      </c>
      <c r="M68" s="50">
        <v>30179</v>
      </c>
      <c r="N68" s="49"/>
      <c r="Q68" s="49"/>
      <c r="R68" s="50"/>
      <c r="S68" s="50"/>
      <c r="T68" s="50"/>
      <c r="U68" s="50"/>
      <c r="V68" s="50"/>
    </row>
    <row r="69" spans="1:22" x14ac:dyDescent="0.2">
      <c r="B69" t="s">
        <v>875</v>
      </c>
      <c r="C69" t="s">
        <v>292</v>
      </c>
      <c r="D69">
        <v>337.6352</v>
      </c>
      <c r="E69">
        <v>2020</v>
      </c>
      <c r="F69">
        <v>3.5464000000000002</v>
      </c>
      <c r="G69">
        <v>1.0339</v>
      </c>
      <c r="H69">
        <v>363.24509999999998</v>
      </c>
      <c r="I69" s="50">
        <v>88553</v>
      </c>
      <c r="J69" s="50">
        <v>47864</v>
      </c>
      <c r="K69" s="49">
        <v>136417</v>
      </c>
      <c r="L69" s="50">
        <v>11368</v>
      </c>
      <c r="M69" s="50">
        <v>136417</v>
      </c>
      <c r="N69" s="49"/>
      <c r="Q69" s="49"/>
      <c r="R69" s="50"/>
      <c r="S69" s="50"/>
      <c r="T69" s="50"/>
      <c r="U69" s="50"/>
      <c r="V69" s="50"/>
    </row>
    <row r="70" spans="1:22" x14ac:dyDescent="0.2">
      <c r="B70" t="s">
        <v>876</v>
      </c>
      <c r="C70" t="s">
        <v>294</v>
      </c>
      <c r="D70">
        <v>217.60249999999999</v>
      </c>
      <c r="E70">
        <v>2020</v>
      </c>
      <c r="F70">
        <v>4.0303000000000004</v>
      </c>
      <c r="G70">
        <v>1.175</v>
      </c>
      <c r="H70">
        <v>255.68610000000001</v>
      </c>
      <c r="I70" s="50">
        <v>54848</v>
      </c>
      <c r="J70" s="50">
        <v>33691</v>
      </c>
      <c r="K70" s="49">
        <v>88539</v>
      </c>
      <c r="L70" s="50">
        <v>7378</v>
      </c>
      <c r="M70" s="50">
        <v>88539</v>
      </c>
      <c r="N70" s="49"/>
      <c r="Q70" s="49"/>
      <c r="R70" s="50"/>
      <c r="S70" s="50"/>
      <c r="T70" s="50"/>
      <c r="U70" s="50"/>
      <c r="V70" s="50"/>
    </row>
    <row r="71" spans="1:22" x14ac:dyDescent="0.2">
      <c r="B71" t="s">
        <v>877</v>
      </c>
      <c r="C71" t="s">
        <v>296</v>
      </c>
      <c r="D71">
        <v>165.8244</v>
      </c>
      <c r="E71">
        <v>2020</v>
      </c>
      <c r="F71">
        <v>4.0316000000000001</v>
      </c>
      <c r="G71">
        <v>1.1754</v>
      </c>
      <c r="H71">
        <v>194.90889999999999</v>
      </c>
      <c r="I71" s="50">
        <v>41797</v>
      </c>
      <c r="J71" s="50">
        <v>25683</v>
      </c>
      <c r="K71" s="49">
        <v>67480</v>
      </c>
      <c r="L71" s="50">
        <v>5623</v>
      </c>
      <c r="M71" s="50">
        <v>67480</v>
      </c>
      <c r="N71" s="49"/>
      <c r="Q71" s="49"/>
      <c r="R71" s="50"/>
      <c r="S71" s="50"/>
      <c r="T71" s="50"/>
      <c r="U71" s="50"/>
      <c r="V71" s="50"/>
    </row>
    <row r="72" spans="1:22" x14ac:dyDescent="0.2">
      <c r="B72" t="s">
        <v>878</v>
      </c>
      <c r="C72" t="s">
        <v>300</v>
      </c>
      <c r="D72">
        <v>285.30799999999999</v>
      </c>
      <c r="E72">
        <v>2020</v>
      </c>
      <c r="F72">
        <v>3.3018000000000001</v>
      </c>
      <c r="G72">
        <v>0</v>
      </c>
      <c r="H72">
        <v>0</v>
      </c>
      <c r="I72" s="50">
        <v>74588</v>
      </c>
      <c r="J72">
        <v>0</v>
      </c>
      <c r="K72" s="49">
        <v>74588</v>
      </c>
      <c r="L72" s="50">
        <v>6216</v>
      </c>
      <c r="M72" s="50">
        <v>74588</v>
      </c>
      <c r="N72" s="49"/>
      <c r="Q72" s="49"/>
      <c r="R72" s="50"/>
      <c r="S72" s="50"/>
      <c r="T72" s="50"/>
      <c r="U72" s="50"/>
      <c r="V72" s="50"/>
    </row>
    <row r="73" spans="1:22" x14ac:dyDescent="0.2">
      <c r="B73" t="s">
        <v>879</v>
      </c>
      <c r="C73" t="s">
        <v>301</v>
      </c>
      <c r="D73">
        <v>92.291300000000007</v>
      </c>
      <c r="E73">
        <v>2022</v>
      </c>
      <c r="F73">
        <v>3.7450999999999999</v>
      </c>
      <c r="G73">
        <v>1.0919000000000001</v>
      </c>
      <c r="H73">
        <v>100.7697</v>
      </c>
      <c r="I73" s="50">
        <v>23263</v>
      </c>
      <c r="J73" s="50">
        <v>13278</v>
      </c>
      <c r="K73" s="49">
        <v>36541</v>
      </c>
      <c r="L73" s="50">
        <v>3045</v>
      </c>
      <c r="M73" s="50">
        <v>36541</v>
      </c>
      <c r="N73" s="49"/>
      <c r="Q73" s="49"/>
      <c r="R73" s="50"/>
      <c r="S73" s="50"/>
      <c r="T73" s="50"/>
      <c r="U73" s="50"/>
      <c r="V73" s="50"/>
    </row>
    <row r="74" spans="1:22" x14ac:dyDescent="0.2">
      <c r="B74" t="s">
        <v>880</v>
      </c>
      <c r="C74" t="s">
        <v>308</v>
      </c>
      <c r="D74">
        <v>312.30220000000003</v>
      </c>
      <c r="E74">
        <v>2020</v>
      </c>
      <c r="F74">
        <v>4.0640999999999998</v>
      </c>
      <c r="G74">
        <v>1.1849000000000001</v>
      </c>
      <c r="H74">
        <v>370.03710000000001</v>
      </c>
      <c r="I74" s="50">
        <v>78718</v>
      </c>
      <c r="J74" s="50">
        <v>48759</v>
      </c>
      <c r="K74" s="49">
        <v>127477</v>
      </c>
      <c r="L74" s="50">
        <v>10623</v>
      </c>
      <c r="M74" s="50">
        <v>127477</v>
      </c>
      <c r="N74" s="49"/>
      <c r="Q74" s="49"/>
      <c r="R74" s="50"/>
      <c r="S74" s="50"/>
      <c r="T74" s="50"/>
      <c r="U74" s="50"/>
      <c r="V74" s="50"/>
    </row>
    <row r="75" spans="1:22" x14ac:dyDescent="0.2">
      <c r="B75" t="s">
        <v>881</v>
      </c>
      <c r="C75" t="s">
        <v>309</v>
      </c>
      <c r="D75">
        <v>343.51650000000001</v>
      </c>
      <c r="E75">
        <v>2022</v>
      </c>
      <c r="F75">
        <v>4.0999999999999996</v>
      </c>
      <c r="G75">
        <v>1.1953</v>
      </c>
      <c r="H75">
        <v>410.61739999999998</v>
      </c>
      <c r="I75" s="50">
        <v>86586</v>
      </c>
      <c r="J75" s="50">
        <v>54106</v>
      </c>
      <c r="K75" s="49">
        <v>140692</v>
      </c>
      <c r="L75" s="50">
        <v>11724</v>
      </c>
      <c r="M75" s="50">
        <v>140692</v>
      </c>
      <c r="N75" s="49"/>
      <c r="Q75" s="49"/>
      <c r="R75" s="50"/>
      <c r="S75" s="50"/>
      <c r="T75" s="50"/>
      <c r="U75" s="50"/>
      <c r="V75" s="50"/>
    </row>
    <row r="76" spans="1:22" x14ac:dyDescent="0.2">
      <c r="B76" t="s">
        <v>882</v>
      </c>
      <c r="C76" t="s">
        <v>314</v>
      </c>
      <c r="D76">
        <v>252.15450000000001</v>
      </c>
      <c r="E76">
        <v>2020</v>
      </c>
      <c r="F76">
        <v>3.7469999999999999</v>
      </c>
      <c r="G76">
        <v>1.0924</v>
      </c>
      <c r="H76">
        <v>275.45859999999999</v>
      </c>
      <c r="I76" s="50">
        <v>63557</v>
      </c>
      <c r="J76" s="50">
        <v>36297</v>
      </c>
      <c r="K76" s="49">
        <v>99854</v>
      </c>
      <c r="L76" s="50">
        <v>8321</v>
      </c>
      <c r="M76" s="50">
        <v>99854</v>
      </c>
      <c r="N76" s="49"/>
      <c r="Q76" s="49"/>
      <c r="R76" s="50"/>
      <c r="S76" s="50"/>
      <c r="T76" s="50"/>
      <c r="U76" s="50"/>
      <c r="V76" s="50"/>
    </row>
    <row r="77" spans="1:22" x14ac:dyDescent="0.2">
      <c r="B77" t="s">
        <v>883</v>
      </c>
      <c r="C77" t="s">
        <v>757</v>
      </c>
      <c r="D77">
        <v>105.7229</v>
      </c>
      <c r="E77">
        <v>2020</v>
      </c>
      <c r="F77">
        <v>5.9207000000000001</v>
      </c>
      <c r="G77">
        <v>1.7262</v>
      </c>
      <c r="H77">
        <v>182.49379999999999</v>
      </c>
      <c r="I77" s="50">
        <v>26648</v>
      </c>
      <c r="J77" s="50">
        <v>24047</v>
      </c>
      <c r="K77" s="49">
        <v>50695</v>
      </c>
      <c r="L77" s="50">
        <v>4225</v>
      </c>
      <c r="M77" s="50">
        <v>50695</v>
      </c>
      <c r="N77" s="49"/>
      <c r="Q77" s="49"/>
      <c r="R77" s="50"/>
      <c r="S77" s="50"/>
      <c r="T77" s="50"/>
      <c r="U77" s="50"/>
      <c r="V77" s="50"/>
    </row>
    <row r="78" spans="1:22" x14ac:dyDescent="0.2">
      <c r="B78" t="s">
        <v>884</v>
      </c>
      <c r="C78" t="s">
        <v>320</v>
      </c>
      <c r="D78">
        <v>47.587400000000002</v>
      </c>
      <c r="E78">
        <v>2021</v>
      </c>
      <c r="F78">
        <v>4.8171999999999997</v>
      </c>
      <c r="G78">
        <v>1.4044000000000001</v>
      </c>
      <c r="H78">
        <v>66.833200000000005</v>
      </c>
      <c r="I78" s="50">
        <v>11995</v>
      </c>
      <c r="J78" s="50">
        <v>8806</v>
      </c>
      <c r="K78" s="49">
        <v>20801</v>
      </c>
      <c r="L78" s="50">
        <v>1733</v>
      </c>
      <c r="M78" s="50">
        <v>20801</v>
      </c>
      <c r="N78" s="49"/>
      <c r="Q78" s="49"/>
      <c r="R78" s="50"/>
      <c r="S78" s="50"/>
      <c r="T78" s="50"/>
      <c r="U78" s="50"/>
      <c r="V78" s="50"/>
    </row>
    <row r="79" spans="1:22" x14ac:dyDescent="0.2">
      <c r="B79" t="s">
        <v>885</v>
      </c>
      <c r="C79" t="s">
        <v>321</v>
      </c>
      <c r="D79">
        <v>74.814700000000002</v>
      </c>
      <c r="E79">
        <v>2022</v>
      </c>
      <c r="F79">
        <v>4.9829999999999997</v>
      </c>
      <c r="G79">
        <v>1.4528000000000001</v>
      </c>
      <c r="H79">
        <v>108.6885</v>
      </c>
      <c r="I79" s="50">
        <v>18858</v>
      </c>
      <c r="J79" s="50">
        <v>14322</v>
      </c>
      <c r="K79" s="49">
        <v>33180</v>
      </c>
      <c r="L79" s="50">
        <v>2765</v>
      </c>
      <c r="M79" s="50">
        <v>33180</v>
      </c>
      <c r="N79" s="49"/>
      <c r="Q79" s="49"/>
      <c r="R79" s="50"/>
      <c r="S79" s="50"/>
      <c r="T79" s="50"/>
      <c r="U79" s="50"/>
      <c r="V79" s="50"/>
    </row>
    <row r="80" spans="1:22" x14ac:dyDescent="0.2">
      <c r="B80" t="s">
        <v>886</v>
      </c>
      <c r="C80" t="s">
        <v>322</v>
      </c>
      <c r="D80">
        <v>65.619100000000003</v>
      </c>
      <c r="E80">
        <v>2021</v>
      </c>
      <c r="F80">
        <v>5.85</v>
      </c>
      <c r="G80">
        <v>1.7055</v>
      </c>
      <c r="H80">
        <v>111.916</v>
      </c>
      <c r="I80" s="50">
        <v>16540</v>
      </c>
      <c r="J80" s="50">
        <v>14747</v>
      </c>
      <c r="K80" s="49">
        <v>31287</v>
      </c>
      <c r="L80" s="50">
        <v>2607</v>
      </c>
      <c r="M80" s="50">
        <v>31287</v>
      </c>
      <c r="N80" s="49"/>
      <c r="Q80" s="49"/>
      <c r="R80" s="50"/>
      <c r="S80" s="50"/>
      <c r="T80" s="50"/>
      <c r="U80" s="50"/>
      <c r="V80" s="50"/>
    </row>
    <row r="81" spans="1:22" x14ac:dyDescent="0.2">
      <c r="B81" t="s">
        <v>887</v>
      </c>
      <c r="C81" t="s">
        <v>324</v>
      </c>
      <c r="D81">
        <v>80.584299999999999</v>
      </c>
      <c r="E81">
        <v>2020</v>
      </c>
      <c r="F81">
        <v>5.98</v>
      </c>
      <c r="G81">
        <v>1.7434000000000001</v>
      </c>
      <c r="H81">
        <v>140.4939</v>
      </c>
      <c r="I81" s="50">
        <v>20312</v>
      </c>
      <c r="J81" s="50">
        <v>18513</v>
      </c>
      <c r="K81" s="49">
        <v>38825</v>
      </c>
      <c r="L81" s="50">
        <v>3235</v>
      </c>
      <c r="M81" s="50">
        <v>38825</v>
      </c>
      <c r="N81" s="49"/>
      <c r="Q81" s="49"/>
      <c r="R81" s="50"/>
      <c r="S81" s="50"/>
      <c r="T81" s="50"/>
      <c r="U81" s="50"/>
      <c r="V81" s="50"/>
    </row>
    <row r="82" spans="1:22" x14ac:dyDescent="0.2">
      <c r="B82" t="s">
        <v>888</v>
      </c>
      <c r="C82" t="s">
        <v>326</v>
      </c>
      <c r="D82">
        <v>192.4297</v>
      </c>
      <c r="E82">
        <v>2020</v>
      </c>
      <c r="F82">
        <v>4</v>
      </c>
      <c r="G82">
        <v>1.1661999999999999</v>
      </c>
      <c r="H82">
        <v>224.40780000000001</v>
      </c>
      <c r="I82" s="50">
        <v>48503</v>
      </c>
      <c r="J82" s="50">
        <v>29570</v>
      </c>
      <c r="K82" s="49">
        <v>78073</v>
      </c>
      <c r="L82" s="50">
        <v>6506</v>
      </c>
      <c r="M82" s="50">
        <v>78073</v>
      </c>
      <c r="N82" s="49"/>
      <c r="Q82" s="49"/>
      <c r="R82" s="50"/>
      <c r="S82" s="50"/>
      <c r="T82" s="50"/>
      <c r="U82" s="50"/>
      <c r="V82" s="50"/>
    </row>
    <row r="83" spans="1:22" x14ac:dyDescent="0.2">
      <c r="B83" t="s">
        <v>889</v>
      </c>
      <c r="C83" t="s">
        <v>327</v>
      </c>
      <c r="D83">
        <v>131.8629</v>
      </c>
      <c r="E83">
        <v>2022</v>
      </c>
      <c r="F83">
        <v>5.0667999999999997</v>
      </c>
      <c r="G83">
        <v>1.4772000000000001</v>
      </c>
      <c r="H83">
        <v>198.59119999999999</v>
      </c>
      <c r="I83" s="50">
        <v>33886</v>
      </c>
      <c r="J83" s="50">
        <v>26168</v>
      </c>
      <c r="K83" s="49">
        <v>60054</v>
      </c>
      <c r="L83" s="50">
        <v>5005</v>
      </c>
      <c r="M83" s="50">
        <v>60054</v>
      </c>
      <c r="N83" s="49"/>
      <c r="Q83" s="49"/>
      <c r="R83" s="50"/>
      <c r="S83" s="50"/>
      <c r="T83" s="50"/>
      <c r="U83" s="50"/>
      <c r="V83" s="50"/>
    </row>
    <row r="84" spans="1:22" x14ac:dyDescent="0.2">
      <c r="B84" t="s">
        <v>890</v>
      </c>
      <c r="C84" t="s">
        <v>328</v>
      </c>
      <c r="D84">
        <v>71.319100000000006</v>
      </c>
      <c r="E84">
        <v>2020</v>
      </c>
      <c r="F84">
        <v>5.9480000000000004</v>
      </c>
      <c r="G84">
        <v>1.7341</v>
      </c>
      <c r="H84">
        <v>123.6752</v>
      </c>
      <c r="I84" s="50">
        <v>17976</v>
      </c>
      <c r="J84" s="50">
        <v>16296</v>
      </c>
      <c r="K84" s="49">
        <v>34272</v>
      </c>
      <c r="L84" s="50">
        <v>2856</v>
      </c>
      <c r="M84" s="50">
        <v>34272</v>
      </c>
      <c r="N84" s="49"/>
      <c r="Q84" s="49"/>
      <c r="R84" s="50"/>
      <c r="S84" s="50"/>
      <c r="T84" s="50"/>
      <c r="U84" s="50"/>
      <c r="V84" s="50"/>
    </row>
    <row r="85" spans="1:22" x14ac:dyDescent="0.2">
      <c r="B85" t="s">
        <v>891</v>
      </c>
      <c r="C85" t="s">
        <v>330</v>
      </c>
      <c r="D85">
        <v>73.053299999999993</v>
      </c>
      <c r="E85">
        <v>4042</v>
      </c>
      <c r="F85">
        <v>3.5579999999999998</v>
      </c>
      <c r="G85">
        <v>1.0373000000000001</v>
      </c>
      <c r="H85">
        <v>75.779499999999999</v>
      </c>
      <c r="I85" s="50">
        <v>18414</v>
      </c>
      <c r="J85" s="50">
        <v>9985</v>
      </c>
      <c r="K85" s="49">
        <v>28399</v>
      </c>
      <c r="L85" s="50">
        <v>2367</v>
      </c>
      <c r="M85" s="50">
        <v>18937</v>
      </c>
      <c r="N85" s="49"/>
      <c r="Q85" s="49"/>
      <c r="R85" s="50"/>
      <c r="S85" s="50"/>
      <c r="T85" s="50"/>
      <c r="U85" s="50"/>
      <c r="V85" s="50"/>
    </row>
    <row r="86" spans="1:22" x14ac:dyDescent="0.2">
      <c r="B86" t="s">
        <v>892</v>
      </c>
      <c r="C86" t="s">
        <v>331</v>
      </c>
      <c r="D86">
        <v>80.656300000000002</v>
      </c>
      <c r="E86">
        <v>2020</v>
      </c>
      <c r="F86">
        <v>3.4660000000000002</v>
      </c>
      <c r="G86">
        <v>1.0105</v>
      </c>
      <c r="H86">
        <v>81.502799999999993</v>
      </c>
      <c r="I86" s="50">
        <v>20330</v>
      </c>
      <c r="J86" s="50">
        <v>10739</v>
      </c>
      <c r="K86" s="49">
        <v>31069</v>
      </c>
      <c r="L86" s="50">
        <v>2589</v>
      </c>
      <c r="M86" s="50">
        <v>31069</v>
      </c>
      <c r="N86" s="49"/>
      <c r="Q86" s="49"/>
      <c r="R86" s="50"/>
      <c r="S86" s="50"/>
      <c r="T86" s="50"/>
      <c r="U86" s="50"/>
      <c r="V86" s="50"/>
    </row>
    <row r="87" spans="1:22" x14ac:dyDescent="0.2">
      <c r="A87" t="s">
        <v>737</v>
      </c>
      <c r="B87" t="s">
        <v>893</v>
      </c>
      <c r="C87" t="s">
        <v>332</v>
      </c>
      <c r="D87">
        <v>131.41300000000001</v>
      </c>
      <c r="E87">
        <v>2022</v>
      </c>
      <c r="F87" t="s">
        <v>1072</v>
      </c>
      <c r="G87">
        <v>1</v>
      </c>
      <c r="H87">
        <v>131.41300000000001</v>
      </c>
      <c r="I87" s="50">
        <v>33124</v>
      </c>
      <c r="J87" s="50">
        <v>17316</v>
      </c>
      <c r="K87" s="49">
        <v>50440</v>
      </c>
      <c r="L87" s="50">
        <v>4203</v>
      </c>
      <c r="M87" s="50">
        <v>50440</v>
      </c>
      <c r="N87" s="49"/>
      <c r="Q87" s="49"/>
      <c r="R87" s="50"/>
      <c r="S87" s="50"/>
      <c r="T87" s="50"/>
      <c r="U87" s="50"/>
      <c r="V87" s="50"/>
    </row>
    <row r="88" spans="1:22" x14ac:dyDescent="0.2">
      <c r="B88" t="s">
        <v>894</v>
      </c>
      <c r="C88" t="s">
        <v>333</v>
      </c>
      <c r="D88">
        <v>62.537799999999997</v>
      </c>
      <c r="E88">
        <v>2022</v>
      </c>
      <c r="F88">
        <v>4.1261999999999999</v>
      </c>
      <c r="G88">
        <v>1.2030000000000001</v>
      </c>
      <c r="H88">
        <v>75.231300000000005</v>
      </c>
      <c r="I88" s="50">
        <v>15763</v>
      </c>
      <c r="J88" s="50">
        <v>9913</v>
      </c>
      <c r="K88" s="49">
        <v>25676</v>
      </c>
      <c r="L88" s="50">
        <v>2140</v>
      </c>
      <c r="M88" s="50">
        <v>25676</v>
      </c>
      <c r="N88" s="49"/>
      <c r="Q88" s="49"/>
      <c r="R88" s="50"/>
      <c r="S88" s="50"/>
      <c r="T88" s="50"/>
      <c r="U88" s="50"/>
      <c r="V88" s="50"/>
    </row>
    <row r="89" spans="1:22" x14ac:dyDescent="0.2">
      <c r="B89" t="s">
        <v>895</v>
      </c>
      <c r="C89" t="s">
        <v>334</v>
      </c>
      <c r="D89">
        <v>97.268100000000004</v>
      </c>
      <c r="E89">
        <v>2020</v>
      </c>
      <c r="F89">
        <v>3.8504999999999998</v>
      </c>
      <c r="G89">
        <v>1.1226</v>
      </c>
      <c r="H89">
        <v>109.1927</v>
      </c>
      <c r="I89" s="50">
        <v>24517</v>
      </c>
      <c r="J89" s="50">
        <v>14388</v>
      </c>
      <c r="K89" s="49">
        <v>38905</v>
      </c>
      <c r="L89" s="50">
        <v>3242</v>
      </c>
      <c r="M89" s="50">
        <v>38905</v>
      </c>
      <c r="N89" s="49"/>
      <c r="Q89" s="49"/>
      <c r="R89" s="50"/>
      <c r="S89" s="50"/>
      <c r="T89" s="50"/>
      <c r="U89" s="50"/>
      <c r="V89" s="50"/>
    </row>
    <row r="90" spans="1:22" x14ac:dyDescent="0.2">
      <c r="B90" t="s">
        <v>896</v>
      </c>
      <c r="C90" t="s">
        <v>337</v>
      </c>
      <c r="D90">
        <v>297.77789999999999</v>
      </c>
      <c r="E90">
        <v>2020</v>
      </c>
      <c r="F90">
        <v>2.7534000000000001</v>
      </c>
      <c r="G90">
        <v>0</v>
      </c>
      <c r="H90">
        <v>0</v>
      </c>
      <c r="I90" s="50">
        <v>75057</v>
      </c>
      <c r="J90">
        <v>0</v>
      </c>
      <c r="K90" s="49">
        <v>75057</v>
      </c>
      <c r="L90" s="50">
        <v>6255</v>
      </c>
      <c r="M90" s="50">
        <v>75057</v>
      </c>
      <c r="N90" s="49"/>
      <c r="Q90" s="49"/>
      <c r="R90" s="50"/>
      <c r="S90" s="50"/>
      <c r="T90" s="50"/>
      <c r="U90" s="50"/>
      <c r="V90" s="50"/>
    </row>
    <row r="91" spans="1:22" x14ac:dyDescent="0.2">
      <c r="B91" t="s">
        <v>897</v>
      </c>
      <c r="C91" t="s">
        <v>338</v>
      </c>
      <c r="D91">
        <v>339.08269999999999</v>
      </c>
      <c r="E91">
        <v>2022</v>
      </c>
      <c r="F91">
        <v>2.7654999999999998</v>
      </c>
      <c r="G91">
        <v>0</v>
      </c>
      <c r="H91">
        <v>0</v>
      </c>
      <c r="I91" s="50">
        <v>85468</v>
      </c>
      <c r="J91">
        <v>0</v>
      </c>
      <c r="K91" s="49">
        <v>85468</v>
      </c>
      <c r="L91" s="50">
        <v>7122</v>
      </c>
      <c r="M91" s="50">
        <v>85468</v>
      </c>
      <c r="N91" s="49"/>
      <c r="Q91" s="49"/>
      <c r="R91" s="50"/>
      <c r="S91" s="50"/>
      <c r="T91" s="50"/>
      <c r="U91" s="50"/>
      <c r="V91" s="50"/>
    </row>
    <row r="92" spans="1:22" x14ac:dyDescent="0.2">
      <c r="B92" t="s">
        <v>898</v>
      </c>
      <c r="C92" t="s">
        <v>339</v>
      </c>
      <c r="D92">
        <v>238.65530000000001</v>
      </c>
      <c r="E92">
        <v>2022</v>
      </c>
      <c r="F92">
        <v>2.75</v>
      </c>
      <c r="G92">
        <v>0</v>
      </c>
      <c r="H92">
        <v>0</v>
      </c>
      <c r="I92" s="50">
        <v>60155</v>
      </c>
      <c r="J92">
        <v>0</v>
      </c>
      <c r="K92" s="49">
        <v>60155</v>
      </c>
      <c r="L92" s="50">
        <v>5013</v>
      </c>
      <c r="M92" s="50">
        <v>60155</v>
      </c>
      <c r="N92" s="49"/>
      <c r="Q92" s="49"/>
      <c r="R92" s="50"/>
      <c r="S92" s="50"/>
      <c r="T92" s="50"/>
      <c r="U92" s="50"/>
      <c r="V92" s="50"/>
    </row>
    <row r="93" spans="1:22" x14ac:dyDescent="0.2">
      <c r="B93" t="s">
        <v>899</v>
      </c>
      <c r="C93" t="s">
        <v>340</v>
      </c>
      <c r="D93">
        <v>49.116700000000002</v>
      </c>
      <c r="E93">
        <v>2022</v>
      </c>
      <c r="F93">
        <v>4.4707999999999997</v>
      </c>
      <c r="G93">
        <v>1.3033999999999999</v>
      </c>
      <c r="H93">
        <v>64.020700000000005</v>
      </c>
      <c r="I93" s="50">
        <v>12380</v>
      </c>
      <c r="J93" s="50">
        <v>8436</v>
      </c>
      <c r="K93" s="49">
        <v>20816</v>
      </c>
      <c r="L93" s="50">
        <v>1735</v>
      </c>
      <c r="M93" s="50">
        <v>20816</v>
      </c>
      <c r="N93" s="49"/>
      <c r="Q93" s="49"/>
      <c r="R93" s="50"/>
      <c r="S93" s="50"/>
      <c r="T93" s="50"/>
      <c r="U93" s="50"/>
      <c r="V93" s="50"/>
    </row>
    <row r="94" spans="1:22" x14ac:dyDescent="0.2">
      <c r="B94" t="s">
        <v>900</v>
      </c>
      <c r="C94" t="s">
        <v>341</v>
      </c>
      <c r="D94">
        <v>251.57400000000001</v>
      </c>
      <c r="E94">
        <v>2021</v>
      </c>
      <c r="F94">
        <v>3.43</v>
      </c>
      <c r="G94">
        <v>1</v>
      </c>
      <c r="H94">
        <v>251.57400000000001</v>
      </c>
      <c r="I94" s="50">
        <v>63411</v>
      </c>
      <c r="J94" s="50">
        <v>33149</v>
      </c>
      <c r="K94" s="49">
        <v>96560</v>
      </c>
      <c r="L94" s="50">
        <v>8047</v>
      </c>
      <c r="M94" s="50">
        <v>96560</v>
      </c>
      <c r="N94" s="49"/>
      <c r="Q94" s="49"/>
      <c r="R94" s="50"/>
      <c r="S94" s="50"/>
      <c r="T94" s="50"/>
      <c r="U94" s="50"/>
      <c r="V94" s="50"/>
    </row>
    <row r="95" spans="1:22" x14ac:dyDescent="0.2">
      <c r="B95" t="s">
        <v>901</v>
      </c>
      <c r="C95" t="s">
        <v>342</v>
      </c>
      <c r="D95">
        <v>268.78590000000003</v>
      </c>
      <c r="E95">
        <v>2022</v>
      </c>
      <c r="F95">
        <v>3.4828000000000001</v>
      </c>
      <c r="G95">
        <v>1.0154000000000001</v>
      </c>
      <c r="H95">
        <v>272.92349999999999</v>
      </c>
      <c r="I95" s="50">
        <v>67749</v>
      </c>
      <c r="J95" s="50">
        <v>35963</v>
      </c>
      <c r="K95" s="49">
        <v>103712</v>
      </c>
      <c r="L95" s="50">
        <v>8643</v>
      </c>
      <c r="M95" s="50">
        <v>103712</v>
      </c>
      <c r="N95" s="49"/>
      <c r="Q95" s="49"/>
      <c r="R95" s="50"/>
      <c r="S95" s="50"/>
      <c r="T95" s="50"/>
      <c r="U95" s="50"/>
      <c r="V95" s="50"/>
    </row>
    <row r="96" spans="1:22" x14ac:dyDescent="0.2">
      <c r="B96" t="s">
        <v>902</v>
      </c>
      <c r="C96" t="s">
        <v>345</v>
      </c>
      <c r="D96">
        <v>283.21109999999999</v>
      </c>
      <c r="E96">
        <v>2020</v>
      </c>
      <c r="F96">
        <v>4.7744999999999997</v>
      </c>
      <c r="G96">
        <v>1.3919999999999999</v>
      </c>
      <c r="H96">
        <v>394.22489999999999</v>
      </c>
      <c r="I96" s="50">
        <v>71385</v>
      </c>
      <c r="J96" s="50">
        <v>51946</v>
      </c>
      <c r="K96" s="49">
        <v>123331</v>
      </c>
      <c r="L96" s="50">
        <v>10278</v>
      </c>
      <c r="M96" s="50">
        <v>123331</v>
      </c>
      <c r="N96" s="49"/>
      <c r="Q96" s="49"/>
      <c r="R96" s="50"/>
      <c r="S96" s="50"/>
      <c r="T96" s="50"/>
      <c r="U96" s="50"/>
      <c r="V96" s="50"/>
    </row>
    <row r="97" spans="1:22" x14ac:dyDescent="0.2">
      <c r="B97" t="s">
        <v>903</v>
      </c>
      <c r="C97" t="s">
        <v>346</v>
      </c>
      <c r="D97">
        <v>289.8929</v>
      </c>
      <c r="E97">
        <v>2022</v>
      </c>
      <c r="F97">
        <v>3.9359999999999999</v>
      </c>
      <c r="G97">
        <v>1.1475</v>
      </c>
      <c r="H97">
        <v>345.69170000000003</v>
      </c>
      <c r="I97" s="50">
        <v>75932</v>
      </c>
      <c r="J97" s="50">
        <v>45551</v>
      </c>
      <c r="K97" s="49">
        <v>121483</v>
      </c>
      <c r="L97" s="50">
        <v>10124</v>
      </c>
      <c r="M97" s="50">
        <v>121483</v>
      </c>
      <c r="N97" s="49"/>
      <c r="Q97" s="49"/>
      <c r="R97" s="50"/>
      <c r="S97" s="50"/>
      <c r="T97" s="50"/>
      <c r="U97" s="50"/>
      <c r="V97" s="50"/>
    </row>
    <row r="98" spans="1:22" x14ac:dyDescent="0.2">
      <c r="B98" t="s">
        <v>904</v>
      </c>
      <c r="C98" t="s">
        <v>351</v>
      </c>
      <c r="D98">
        <v>314.35000000000002</v>
      </c>
      <c r="E98">
        <v>2021</v>
      </c>
      <c r="F98">
        <v>3.0659000000000001</v>
      </c>
      <c r="G98">
        <v>0</v>
      </c>
      <c r="H98">
        <v>0</v>
      </c>
      <c r="I98" s="50">
        <v>79234</v>
      </c>
      <c r="J98">
        <v>0</v>
      </c>
      <c r="K98" s="49">
        <v>79234</v>
      </c>
      <c r="L98" s="50">
        <v>6603</v>
      </c>
      <c r="M98" s="50">
        <v>79234</v>
      </c>
      <c r="N98" s="49"/>
      <c r="Q98" s="49"/>
      <c r="R98" s="50"/>
      <c r="S98" s="50"/>
      <c r="T98" s="50"/>
      <c r="U98" s="50"/>
      <c r="V98" s="50"/>
    </row>
    <row r="99" spans="1:22" x14ac:dyDescent="0.2">
      <c r="A99" t="s">
        <v>737</v>
      </c>
      <c r="B99" t="s">
        <v>905</v>
      </c>
      <c r="C99" t="s">
        <v>352</v>
      </c>
      <c r="D99">
        <v>279.27800000000002</v>
      </c>
      <c r="E99">
        <v>2020</v>
      </c>
      <c r="F99" t="s">
        <v>1072</v>
      </c>
      <c r="G99">
        <v>1</v>
      </c>
      <c r="H99">
        <v>286.99630000000002</v>
      </c>
      <c r="I99" s="50">
        <v>72339</v>
      </c>
      <c r="J99" s="50">
        <v>37817</v>
      </c>
      <c r="K99" s="49">
        <v>110156</v>
      </c>
      <c r="L99" s="50">
        <v>9180</v>
      </c>
      <c r="M99" s="50">
        <v>110156</v>
      </c>
      <c r="N99" s="49"/>
      <c r="Q99" s="49"/>
      <c r="R99" s="50"/>
      <c r="S99" s="50"/>
      <c r="T99" s="50"/>
      <c r="U99" s="50"/>
      <c r="V99" s="50"/>
    </row>
    <row r="100" spans="1:22" x14ac:dyDescent="0.2">
      <c r="B100" t="s">
        <v>906</v>
      </c>
      <c r="C100" t="s">
        <v>354</v>
      </c>
      <c r="D100">
        <v>285.22750000000002</v>
      </c>
      <c r="E100">
        <v>2022</v>
      </c>
      <c r="F100">
        <v>3.8371</v>
      </c>
      <c r="G100">
        <v>1.1187</v>
      </c>
      <c r="H100">
        <v>319.0806</v>
      </c>
      <c r="I100" s="50">
        <v>71894</v>
      </c>
      <c r="J100" s="50">
        <v>42045</v>
      </c>
      <c r="K100" s="49">
        <v>113939</v>
      </c>
      <c r="L100" s="50">
        <v>9495</v>
      </c>
      <c r="M100" s="50">
        <v>113939</v>
      </c>
      <c r="N100" s="49"/>
      <c r="Q100" s="49"/>
      <c r="R100" s="50"/>
      <c r="S100" s="50"/>
      <c r="T100" s="50"/>
      <c r="U100" s="50"/>
      <c r="V100" s="50"/>
    </row>
    <row r="101" spans="1:22" x14ac:dyDescent="0.2">
      <c r="A101" t="s">
        <v>737</v>
      </c>
      <c r="B101" t="s">
        <v>907</v>
      </c>
      <c r="C101" t="s">
        <v>356</v>
      </c>
      <c r="D101">
        <v>157.7869</v>
      </c>
      <c r="E101">
        <v>2020</v>
      </c>
      <c r="F101" t="s">
        <v>1072</v>
      </c>
      <c r="G101">
        <v>1</v>
      </c>
      <c r="H101">
        <v>162.2825</v>
      </c>
      <c r="I101" s="50">
        <v>40904</v>
      </c>
      <c r="J101" s="50">
        <v>21384</v>
      </c>
      <c r="K101" s="49">
        <v>62288</v>
      </c>
      <c r="L101" s="50">
        <v>5191</v>
      </c>
      <c r="M101" s="50">
        <v>62288</v>
      </c>
      <c r="N101" s="49"/>
      <c r="Q101" s="49"/>
      <c r="R101" s="50"/>
      <c r="S101" s="50"/>
      <c r="T101" s="50"/>
      <c r="U101" s="50"/>
      <c r="V101" s="50"/>
    </row>
    <row r="102" spans="1:22" x14ac:dyDescent="0.2">
      <c r="B102" t="s">
        <v>1078</v>
      </c>
      <c r="C102" t="s">
        <v>357</v>
      </c>
      <c r="D102">
        <v>325.37029999999999</v>
      </c>
      <c r="E102">
        <v>2020</v>
      </c>
      <c r="F102">
        <v>3.43</v>
      </c>
      <c r="G102">
        <v>1</v>
      </c>
      <c r="H102">
        <v>325.37029999999999</v>
      </c>
      <c r="I102" s="50">
        <v>82012</v>
      </c>
      <c r="J102" s="50">
        <v>42874</v>
      </c>
      <c r="K102" s="49">
        <v>124886</v>
      </c>
      <c r="L102" s="50">
        <v>10408</v>
      </c>
      <c r="M102" s="50">
        <v>124886</v>
      </c>
      <c r="N102" s="49"/>
      <c r="Q102" s="49"/>
      <c r="R102" s="50"/>
      <c r="S102" s="50"/>
      <c r="T102" s="50"/>
      <c r="U102" s="50"/>
      <c r="V102" s="50"/>
    </row>
    <row r="103" spans="1:22" x14ac:dyDescent="0.2">
      <c r="B103" t="s">
        <v>908</v>
      </c>
      <c r="C103" t="s">
        <v>371</v>
      </c>
      <c r="D103">
        <v>189.75659999999999</v>
      </c>
      <c r="E103">
        <v>2020</v>
      </c>
      <c r="F103">
        <v>3.4432</v>
      </c>
      <c r="G103">
        <v>1.0038</v>
      </c>
      <c r="H103">
        <v>190.74719999999999</v>
      </c>
      <c r="I103" s="50">
        <v>47895</v>
      </c>
      <c r="J103" s="50">
        <v>25134</v>
      </c>
      <c r="K103" s="49">
        <v>73029</v>
      </c>
      <c r="L103" s="50">
        <v>6086</v>
      </c>
      <c r="M103" s="50">
        <v>73029</v>
      </c>
      <c r="N103" s="49"/>
      <c r="Q103" s="49"/>
      <c r="R103" s="50"/>
      <c r="S103" s="50"/>
      <c r="T103" s="50"/>
      <c r="U103" s="50"/>
      <c r="V103" s="50"/>
    </row>
    <row r="104" spans="1:22" x14ac:dyDescent="0.2">
      <c r="B104" t="s">
        <v>909</v>
      </c>
      <c r="C104" t="s">
        <v>388</v>
      </c>
      <c r="D104">
        <v>231.982</v>
      </c>
      <c r="E104">
        <v>2020</v>
      </c>
      <c r="F104">
        <v>4.0686</v>
      </c>
      <c r="G104">
        <v>1.1861999999999999</v>
      </c>
      <c r="H104">
        <v>275.17259999999999</v>
      </c>
      <c r="I104" s="50">
        <v>58473</v>
      </c>
      <c r="J104" s="50">
        <v>36259</v>
      </c>
      <c r="K104" s="49">
        <v>94732</v>
      </c>
      <c r="L104" s="50">
        <v>7894</v>
      </c>
      <c r="M104" s="50">
        <v>94732</v>
      </c>
      <c r="N104" s="49"/>
      <c r="Q104" s="49"/>
      <c r="R104" s="50"/>
      <c r="S104" s="50"/>
      <c r="T104" s="50"/>
      <c r="U104" s="50"/>
      <c r="V104" s="50"/>
    </row>
    <row r="105" spans="1:22" x14ac:dyDescent="0.2">
      <c r="B105" t="s">
        <v>910</v>
      </c>
      <c r="C105" t="s">
        <v>390</v>
      </c>
      <c r="D105">
        <v>168.99459999999999</v>
      </c>
      <c r="E105">
        <v>2020</v>
      </c>
      <c r="F105">
        <v>3.4329000000000001</v>
      </c>
      <c r="G105">
        <v>1.0007999999999999</v>
      </c>
      <c r="H105">
        <v>177.80189999999999</v>
      </c>
      <c r="I105" s="50">
        <v>44778</v>
      </c>
      <c r="J105" s="50">
        <v>23429</v>
      </c>
      <c r="K105" s="49">
        <v>68207</v>
      </c>
      <c r="L105" s="50">
        <v>5684</v>
      </c>
      <c r="M105" s="50">
        <v>68207</v>
      </c>
      <c r="N105" s="49"/>
      <c r="Q105" s="49"/>
      <c r="R105" s="50"/>
      <c r="S105" s="50"/>
      <c r="T105" s="50"/>
      <c r="U105" s="50"/>
      <c r="V105" s="50"/>
    </row>
    <row r="106" spans="1:22" x14ac:dyDescent="0.2">
      <c r="B106" t="s">
        <v>911</v>
      </c>
      <c r="C106" t="s">
        <v>393</v>
      </c>
      <c r="D106">
        <v>267.87</v>
      </c>
      <c r="E106">
        <v>2022</v>
      </c>
      <c r="F106">
        <v>3.9759000000000002</v>
      </c>
      <c r="G106">
        <v>1.1592</v>
      </c>
      <c r="H106">
        <v>316.2901</v>
      </c>
      <c r="I106" s="50">
        <v>68777</v>
      </c>
      <c r="J106" s="50">
        <v>41677</v>
      </c>
      <c r="K106" s="49">
        <v>110454</v>
      </c>
      <c r="L106" s="50">
        <v>9204</v>
      </c>
      <c r="M106" s="50">
        <v>110454</v>
      </c>
      <c r="N106" s="49"/>
      <c r="Q106" s="49"/>
      <c r="R106" s="50"/>
      <c r="S106" s="50"/>
      <c r="T106" s="50"/>
      <c r="U106" s="50"/>
      <c r="V106" s="50"/>
    </row>
    <row r="107" spans="1:22" x14ac:dyDescent="0.2">
      <c r="B107" t="s">
        <v>912</v>
      </c>
      <c r="C107" t="s">
        <v>398</v>
      </c>
      <c r="D107">
        <v>100.18</v>
      </c>
      <c r="E107">
        <v>2022</v>
      </c>
      <c r="F107">
        <v>3.7412999999999998</v>
      </c>
      <c r="G107">
        <v>1.0908</v>
      </c>
      <c r="H107">
        <v>109.3129</v>
      </c>
      <c r="I107" s="50">
        <v>25260</v>
      </c>
      <c r="J107" s="50">
        <v>14404</v>
      </c>
      <c r="K107" s="49">
        <v>39664</v>
      </c>
      <c r="L107" s="50">
        <v>3305</v>
      </c>
      <c r="M107" s="50">
        <v>39664</v>
      </c>
      <c r="N107" s="49"/>
      <c r="Q107" s="49"/>
      <c r="R107" s="50"/>
      <c r="S107" s="50"/>
      <c r="T107" s="50"/>
      <c r="U107" s="50"/>
      <c r="V107" s="50"/>
    </row>
    <row r="108" spans="1:22" x14ac:dyDescent="0.2">
      <c r="B108" t="s">
        <v>913</v>
      </c>
      <c r="C108" t="s">
        <v>404</v>
      </c>
      <c r="D108">
        <v>281.26749999999998</v>
      </c>
      <c r="E108">
        <v>2022</v>
      </c>
      <c r="F108">
        <v>4.1896000000000004</v>
      </c>
      <c r="G108">
        <v>1.2215</v>
      </c>
      <c r="H108">
        <v>343.5564</v>
      </c>
      <c r="I108" s="50">
        <v>70895</v>
      </c>
      <c r="J108" s="50">
        <v>45270</v>
      </c>
      <c r="K108" s="49">
        <v>116165</v>
      </c>
      <c r="L108" s="50">
        <v>9680</v>
      </c>
      <c r="M108" s="50">
        <v>116165</v>
      </c>
      <c r="N108" s="49"/>
      <c r="Q108" s="49"/>
      <c r="R108" s="50"/>
      <c r="S108" s="50"/>
      <c r="T108" s="50"/>
      <c r="U108" s="50"/>
      <c r="V108" s="50"/>
    </row>
    <row r="109" spans="1:22" x14ac:dyDescent="0.2">
      <c r="B109" t="s">
        <v>1079</v>
      </c>
      <c r="C109" t="s">
        <v>412</v>
      </c>
      <c r="D109">
        <v>350</v>
      </c>
      <c r="E109">
        <v>2020</v>
      </c>
      <c r="F109">
        <v>2.9426999999999999</v>
      </c>
      <c r="G109">
        <v>0</v>
      </c>
      <c r="H109">
        <v>0</v>
      </c>
      <c r="I109" s="50">
        <v>90399</v>
      </c>
      <c r="J109">
        <v>0</v>
      </c>
      <c r="K109" s="49">
        <v>90399</v>
      </c>
      <c r="L109" s="50">
        <v>7533</v>
      </c>
      <c r="M109" s="50">
        <v>90399</v>
      </c>
      <c r="N109" s="49"/>
      <c r="Q109" s="49"/>
      <c r="R109" s="50"/>
      <c r="S109" s="50"/>
      <c r="T109" s="50"/>
      <c r="U109" s="50"/>
      <c r="V109" s="50"/>
    </row>
    <row r="110" spans="1:22" x14ac:dyDescent="0.2">
      <c r="B110" t="s">
        <v>914</v>
      </c>
      <c r="C110" t="s">
        <v>419</v>
      </c>
      <c r="D110">
        <v>168.35589999999999</v>
      </c>
      <c r="E110">
        <v>2022</v>
      </c>
      <c r="F110">
        <v>4.5</v>
      </c>
      <c r="G110">
        <v>1.3120000000000001</v>
      </c>
      <c r="H110">
        <v>220.8751</v>
      </c>
      <c r="I110" s="50">
        <v>42435</v>
      </c>
      <c r="J110" s="50">
        <v>29104</v>
      </c>
      <c r="K110" s="49">
        <v>71539</v>
      </c>
      <c r="L110" s="50">
        <v>5962</v>
      </c>
      <c r="M110" s="50">
        <v>71539</v>
      </c>
      <c r="N110" s="49"/>
      <c r="Q110" s="49"/>
      <c r="R110" s="50"/>
      <c r="S110" s="50"/>
      <c r="T110" s="50"/>
      <c r="U110" s="50"/>
      <c r="V110" s="50"/>
    </row>
    <row r="111" spans="1:22" x14ac:dyDescent="0.2">
      <c r="B111" t="s">
        <v>915</v>
      </c>
      <c r="C111" t="s">
        <v>420</v>
      </c>
      <c r="D111">
        <v>112.517</v>
      </c>
      <c r="E111">
        <v>2021</v>
      </c>
      <c r="F111">
        <v>4.9447000000000001</v>
      </c>
      <c r="G111">
        <v>1.4416</v>
      </c>
      <c r="H111">
        <v>162.20490000000001</v>
      </c>
      <c r="I111" s="50">
        <v>28361</v>
      </c>
      <c r="J111" s="50">
        <v>21373</v>
      </c>
      <c r="K111" s="49">
        <v>49734</v>
      </c>
      <c r="L111" s="50">
        <v>4145</v>
      </c>
      <c r="M111" s="50">
        <v>49734</v>
      </c>
      <c r="N111" s="49"/>
      <c r="Q111" s="49"/>
      <c r="R111" s="50"/>
      <c r="S111" s="50"/>
      <c r="T111" s="50"/>
      <c r="U111" s="50"/>
      <c r="V111" s="50"/>
    </row>
    <row r="112" spans="1:22" x14ac:dyDescent="0.2">
      <c r="B112" t="s">
        <v>916</v>
      </c>
      <c r="C112" t="s">
        <v>421</v>
      </c>
      <c r="D112">
        <v>216.82939999999999</v>
      </c>
      <c r="E112">
        <v>2020</v>
      </c>
      <c r="F112">
        <v>3.7789000000000001</v>
      </c>
      <c r="G112">
        <v>1.1016999999999999</v>
      </c>
      <c r="H112">
        <v>245.06829999999999</v>
      </c>
      <c r="I112" s="50">
        <v>56068</v>
      </c>
      <c r="J112" s="50">
        <v>32292</v>
      </c>
      <c r="K112" s="49">
        <v>88360</v>
      </c>
      <c r="L112" s="50">
        <v>7363</v>
      </c>
      <c r="M112" s="50">
        <v>88360</v>
      </c>
      <c r="N112" s="49"/>
      <c r="Q112" s="49"/>
      <c r="R112" s="50"/>
      <c r="S112" s="50"/>
      <c r="T112" s="50"/>
      <c r="U112" s="50"/>
      <c r="V112" s="50"/>
    </row>
    <row r="113" spans="1:22" x14ac:dyDescent="0.2">
      <c r="B113" t="s">
        <v>917</v>
      </c>
      <c r="C113" t="s">
        <v>424</v>
      </c>
      <c r="D113">
        <v>184.83840000000001</v>
      </c>
      <c r="E113">
        <v>2021</v>
      </c>
      <c r="F113">
        <v>4.47</v>
      </c>
      <c r="G113">
        <v>1.3031999999999999</v>
      </c>
      <c r="H113">
        <v>240.8827</v>
      </c>
      <c r="I113" s="50">
        <v>46590</v>
      </c>
      <c r="J113" s="50">
        <v>31741</v>
      </c>
      <c r="K113" s="49">
        <v>78331</v>
      </c>
      <c r="L113" s="50">
        <v>6528</v>
      </c>
      <c r="M113" s="50">
        <v>78331</v>
      </c>
      <c r="N113" s="49"/>
      <c r="Q113" s="49"/>
      <c r="R113" s="50"/>
      <c r="S113" s="50"/>
      <c r="T113" s="50"/>
      <c r="U113" s="50"/>
      <c r="V113" s="50"/>
    </row>
    <row r="114" spans="1:22" x14ac:dyDescent="0.2">
      <c r="B114" t="s">
        <v>918</v>
      </c>
      <c r="C114" t="s">
        <v>425</v>
      </c>
      <c r="D114">
        <v>68.500600000000006</v>
      </c>
      <c r="E114">
        <v>2021</v>
      </c>
      <c r="F114">
        <v>5.0686</v>
      </c>
      <c r="G114">
        <v>1.4777</v>
      </c>
      <c r="H114">
        <v>101.2251</v>
      </c>
      <c r="I114" s="50">
        <v>17266</v>
      </c>
      <c r="J114" s="50">
        <v>13338</v>
      </c>
      <c r="K114" s="49">
        <v>30604</v>
      </c>
      <c r="L114" s="50">
        <v>2550</v>
      </c>
      <c r="M114" s="50">
        <v>30604</v>
      </c>
      <c r="N114" s="49"/>
      <c r="Q114" s="49"/>
      <c r="R114" s="50"/>
      <c r="S114" s="50"/>
      <c r="T114" s="50"/>
      <c r="U114" s="50"/>
      <c r="V114" s="50"/>
    </row>
    <row r="115" spans="1:22" x14ac:dyDescent="0.2">
      <c r="B115" t="s">
        <v>919</v>
      </c>
      <c r="C115" t="s">
        <v>428</v>
      </c>
      <c r="D115">
        <v>193.5172</v>
      </c>
      <c r="E115">
        <v>2020</v>
      </c>
      <c r="F115">
        <v>3.9782999999999999</v>
      </c>
      <c r="G115">
        <v>1.1598999999999999</v>
      </c>
      <c r="H115">
        <v>224.45169999999999</v>
      </c>
      <c r="I115" s="50">
        <v>48777</v>
      </c>
      <c r="J115" s="50">
        <v>29576</v>
      </c>
      <c r="K115" s="49">
        <v>78353</v>
      </c>
      <c r="L115" s="50">
        <v>6529</v>
      </c>
      <c r="M115" s="50">
        <v>78353</v>
      </c>
      <c r="N115" s="49"/>
      <c r="Q115" s="49"/>
      <c r="R115" s="50"/>
      <c r="S115" s="50"/>
      <c r="T115" s="50"/>
      <c r="U115" s="50"/>
      <c r="V115" s="50"/>
    </row>
    <row r="116" spans="1:22" x14ac:dyDescent="0.2">
      <c r="B116" t="s">
        <v>920</v>
      </c>
      <c r="C116" t="s">
        <v>429</v>
      </c>
      <c r="D116">
        <v>174.03229999999999</v>
      </c>
      <c r="E116">
        <v>2022</v>
      </c>
      <c r="F116">
        <v>3.7797000000000001</v>
      </c>
      <c r="G116">
        <v>1.1020000000000001</v>
      </c>
      <c r="H116">
        <v>191.77549999999999</v>
      </c>
      <c r="I116" s="50">
        <v>43866</v>
      </c>
      <c r="J116" s="50">
        <v>25270</v>
      </c>
      <c r="K116" s="49">
        <v>69136</v>
      </c>
      <c r="L116" s="50">
        <v>5761</v>
      </c>
      <c r="M116" s="50">
        <v>69136</v>
      </c>
      <c r="N116" s="49"/>
      <c r="Q116" s="49"/>
      <c r="R116" s="50"/>
      <c r="S116" s="50"/>
      <c r="T116" s="50"/>
      <c r="U116" s="50"/>
      <c r="V116" s="50"/>
    </row>
    <row r="117" spans="1:22" x14ac:dyDescent="0.2">
      <c r="A117" t="s">
        <v>737</v>
      </c>
      <c r="B117" t="s">
        <v>921</v>
      </c>
      <c r="C117" t="s">
        <v>430</v>
      </c>
      <c r="D117">
        <v>313.4914</v>
      </c>
      <c r="E117">
        <v>2020</v>
      </c>
      <c r="F117" t="s">
        <v>1072</v>
      </c>
      <c r="G117">
        <v>1</v>
      </c>
      <c r="H117">
        <v>313.4914</v>
      </c>
      <c r="I117" s="50">
        <v>79018</v>
      </c>
      <c r="J117" s="50">
        <v>41308</v>
      </c>
      <c r="K117" s="49">
        <v>120326</v>
      </c>
      <c r="L117" s="50">
        <v>10027</v>
      </c>
      <c r="M117" s="50">
        <v>120326</v>
      </c>
      <c r="N117" s="49"/>
      <c r="Q117" s="49"/>
      <c r="R117" s="50"/>
      <c r="S117" s="50"/>
      <c r="T117" s="50"/>
      <c r="U117" s="50"/>
      <c r="V117" s="50"/>
    </row>
    <row r="118" spans="1:22" x14ac:dyDescent="0.2">
      <c r="B118" t="s">
        <v>922</v>
      </c>
      <c r="C118" t="s">
        <v>432</v>
      </c>
      <c r="D118">
        <v>81.2012</v>
      </c>
      <c r="E118">
        <v>2020</v>
      </c>
      <c r="F118">
        <v>4.3</v>
      </c>
      <c r="G118">
        <v>1.2536</v>
      </c>
      <c r="H118">
        <v>101.7974</v>
      </c>
      <c r="I118" s="50">
        <v>20467</v>
      </c>
      <c r="J118" s="50">
        <v>13414</v>
      </c>
      <c r="K118" s="49">
        <v>33881</v>
      </c>
      <c r="L118" s="50">
        <v>2823</v>
      </c>
      <c r="M118" s="50">
        <v>33881</v>
      </c>
      <c r="N118" s="49"/>
      <c r="Q118" s="49"/>
      <c r="R118" s="50"/>
      <c r="S118" s="50"/>
      <c r="T118" s="50"/>
      <c r="U118" s="50"/>
      <c r="V118" s="50"/>
    </row>
    <row r="119" spans="1:22" x14ac:dyDescent="0.2">
      <c r="B119" t="s">
        <v>923</v>
      </c>
      <c r="C119" t="s">
        <v>433</v>
      </c>
      <c r="D119">
        <v>96.593299999999999</v>
      </c>
      <c r="E119">
        <v>2021</v>
      </c>
      <c r="F119">
        <v>4.6538000000000004</v>
      </c>
      <c r="G119">
        <v>1.3568</v>
      </c>
      <c r="H119">
        <v>131.05709999999999</v>
      </c>
      <c r="I119" s="50">
        <v>24347</v>
      </c>
      <c r="J119" s="50">
        <v>17269</v>
      </c>
      <c r="K119" s="49">
        <v>41616</v>
      </c>
      <c r="L119" s="50">
        <v>3468</v>
      </c>
      <c r="M119" s="50">
        <v>41616</v>
      </c>
      <c r="N119" s="49"/>
      <c r="Q119" s="49"/>
      <c r="R119" s="50"/>
      <c r="S119" s="50"/>
      <c r="T119" s="50"/>
      <c r="U119" s="50"/>
      <c r="V119" s="50"/>
    </row>
    <row r="120" spans="1:22" x14ac:dyDescent="0.2">
      <c r="B120" t="s">
        <v>924</v>
      </c>
      <c r="C120" t="s">
        <v>434</v>
      </c>
      <c r="D120">
        <v>111.0287</v>
      </c>
      <c r="E120">
        <v>2020</v>
      </c>
      <c r="F120">
        <v>4.1337000000000002</v>
      </c>
      <c r="G120">
        <v>1.2052</v>
      </c>
      <c r="H120">
        <v>133.8074</v>
      </c>
      <c r="I120" s="50">
        <v>27986</v>
      </c>
      <c r="J120" s="50">
        <v>17632</v>
      </c>
      <c r="K120" s="49">
        <v>45618</v>
      </c>
      <c r="L120" s="50">
        <v>3802</v>
      </c>
      <c r="M120" s="50">
        <v>45618</v>
      </c>
      <c r="N120" s="49"/>
      <c r="Q120" s="49"/>
      <c r="R120" s="50"/>
      <c r="S120" s="50"/>
      <c r="T120" s="50"/>
      <c r="U120" s="50"/>
      <c r="V120" s="50"/>
    </row>
    <row r="121" spans="1:22" x14ac:dyDescent="0.2">
      <c r="B121" t="s">
        <v>925</v>
      </c>
      <c r="C121" t="s">
        <v>438</v>
      </c>
      <c r="D121">
        <v>190.226</v>
      </c>
      <c r="E121">
        <v>2022</v>
      </c>
      <c r="F121">
        <v>3.6415000000000002</v>
      </c>
      <c r="G121">
        <v>1.0617000000000001</v>
      </c>
      <c r="H121">
        <v>201.95570000000001</v>
      </c>
      <c r="I121" s="50">
        <v>47948</v>
      </c>
      <c r="J121" s="50">
        <v>26611</v>
      </c>
      <c r="K121" s="49">
        <v>74559</v>
      </c>
      <c r="L121" s="50">
        <v>6213</v>
      </c>
      <c r="M121" s="50">
        <v>74559</v>
      </c>
      <c r="N121" s="49"/>
      <c r="Q121" s="49"/>
      <c r="R121" s="50"/>
      <c r="S121" s="50"/>
      <c r="T121" s="50"/>
      <c r="U121" s="50"/>
      <c r="V121" s="50"/>
    </row>
    <row r="122" spans="1:22" x14ac:dyDescent="0.2">
      <c r="B122" t="s">
        <v>926</v>
      </c>
      <c r="C122" t="s">
        <v>441</v>
      </c>
      <c r="D122">
        <v>160.73259999999999</v>
      </c>
      <c r="E122">
        <v>2020</v>
      </c>
      <c r="F122">
        <v>4.9295999999999998</v>
      </c>
      <c r="G122">
        <v>1.4372</v>
      </c>
      <c r="H122">
        <v>233.28479999999999</v>
      </c>
      <c r="I122" s="50">
        <v>40914</v>
      </c>
      <c r="J122" s="50">
        <v>30740</v>
      </c>
      <c r="K122" s="49">
        <v>71654</v>
      </c>
      <c r="L122" s="50">
        <v>5971</v>
      </c>
      <c r="M122" s="50">
        <v>71654</v>
      </c>
      <c r="N122" s="49"/>
      <c r="Q122" s="49"/>
      <c r="R122" s="50"/>
      <c r="S122" s="50"/>
      <c r="T122" s="50"/>
      <c r="U122" s="50"/>
      <c r="V122" s="50"/>
    </row>
    <row r="123" spans="1:22" x14ac:dyDescent="0.2">
      <c r="B123" t="s">
        <v>927</v>
      </c>
      <c r="C123" t="s">
        <v>442</v>
      </c>
      <c r="D123">
        <v>310.04880000000003</v>
      </c>
      <c r="E123">
        <v>2020</v>
      </c>
      <c r="F123">
        <v>4.1113</v>
      </c>
      <c r="G123">
        <v>1.1986000000000001</v>
      </c>
      <c r="H123">
        <v>371.63369999999998</v>
      </c>
      <c r="I123" s="50">
        <v>78150</v>
      </c>
      <c r="J123" s="50">
        <v>48970</v>
      </c>
      <c r="K123" s="49">
        <v>127120</v>
      </c>
      <c r="L123" s="50">
        <v>10593</v>
      </c>
      <c r="M123" s="50">
        <v>127120</v>
      </c>
      <c r="N123" s="49"/>
      <c r="Q123" s="49"/>
      <c r="R123" s="50"/>
      <c r="S123" s="50"/>
      <c r="T123" s="50"/>
      <c r="U123" s="50"/>
      <c r="V123" s="50"/>
    </row>
    <row r="124" spans="1:22" x14ac:dyDescent="0.2">
      <c r="B124" t="s">
        <v>928</v>
      </c>
      <c r="C124" t="s">
        <v>444</v>
      </c>
      <c r="D124">
        <v>190.31120000000001</v>
      </c>
      <c r="E124">
        <v>2020</v>
      </c>
      <c r="F124">
        <v>4.1100000000000003</v>
      </c>
      <c r="G124">
        <v>1.1982999999999999</v>
      </c>
      <c r="H124">
        <v>228.04050000000001</v>
      </c>
      <c r="I124" s="50">
        <v>47969</v>
      </c>
      <c r="J124" s="50">
        <v>30049</v>
      </c>
      <c r="K124" s="49">
        <v>78018</v>
      </c>
      <c r="L124" s="50">
        <v>6502</v>
      </c>
      <c r="M124" s="50">
        <v>78018</v>
      </c>
      <c r="N124" s="49"/>
      <c r="Q124" s="49"/>
      <c r="R124" s="50"/>
      <c r="S124" s="50"/>
      <c r="T124" s="50"/>
      <c r="U124" s="50"/>
      <c r="V124" s="50"/>
    </row>
    <row r="125" spans="1:22" x14ac:dyDescent="0.2">
      <c r="B125" t="s">
        <v>929</v>
      </c>
      <c r="C125" t="s">
        <v>445</v>
      </c>
      <c r="D125">
        <v>241.72909999999999</v>
      </c>
      <c r="E125">
        <v>2022</v>
      </c>
      <c r="F125">
        <v>3.9940000000000002</v>
      </c>
      <c r="G125">
        <v>1.1644000000000001</v>
      </c>
      <c r="H125">
        <v>281.47699999999998</v>
      </c>
      <c r="I125" s="50">
        <v>60929</v>
      </c>
      <c r="J125" s="50">
        <v>37090</v>
      </c>
      <c r="K125" s="49">
        <v>98019</v>
      </c>
      <c r="L125" s="50">
        <v>8168</v>
      </c>
      <c r="M125" s="50">
        <v>98019</v>
      </c>
      <c r="N125" s="49"/>
      <c r="Q125" s="49"/>
      <c r="R125" s="50"/>
      <c r="S125" s="50"/>
      <c r="T125" s="50"/>
      <c r="U125" s="50"/>
      <c r="V125" s="50"/>
    </row>
    <row r="126" spans="1:22" x14ac:dyDescent="0.2">
      <c r="B126" t="s">
        <v>930</v>
      </c>
      <c r="C126" t="s">
        <v>451</v>
      </c>
      <c r="D126">
        <v>114.0909</v>
      </c>
      <c r="E126">
        <v>2020</v>
      </c>
      <c r="F126">
        <v>4.3638000000000003</v>
      </c>
      <c r="G126">
        <v>1.2722</v>
      </c>
      <c r="H126">
        <v>145.1516</v>
      </c>
      <c r="I126" s="50">
        <v>28757</v>
      </c>
      <c r="J126" s="50">
        <v>19126</v>
      </c>
      <c r="K126" s="49">
        <v>47883</v>
      </c>
      <c r="L126" s="50">
        <v>3990</v>
      </c>
      <c r="M126" s="50">
        <v>47883</v>
      </c>
      <c r="N126" s="49"/>
      <c r="Q126" s="49"/>
      <c r="R126" s="50"/>
      <c r="S126" s="50"/>
      <c r="T126" s="50"/>
      <c r="U126" s="50"/>
      <c r="V126" s="50"/>
    </row>
    <row r="127" spans="1:22" x14ac:dyDescent="0.2">
      <c r="B127" t="s">
        <v>931</v>
      </c>
      <c r="C127" t="s">
        <v>452</v>
      </c>
      <c r="D127">
        <v>55.207999999999998</v>
      </c>
      <c r="E127">
        <v>2020</v>
      </c>
      <c r="F127">
        <v>3.6857000000000002</v>
      </c>
      <c r="G127">
        <v>1.0745</v>
      </c>
      <c r="H127">
        <v>59.323700000000002</v>
      </c>
      <c r="I127" s="50">
        <v>13916</v>
      </c>
      <c r="J127" s="50">
        <v>7817</v>
      </c>
      <c r="K127" s="49">
        <v>21733</v>
      </c>
      <c r="L127" s="50">
        <v>1811</v>
      </c>
      <c r="M127" s="50">
        <v>21733</v>
      </c>
      <c r="N127" s="49"/>
      <c r="Q127" s="49"/>
      <c r="R127" s="50"/>
      <c r="S127" s="50"/>
      <c r="T127" s="50"/>
      <c r="U127" s="50"/>
      <c r="V127" s="50"/>
    </row>
    <row r="128" spans="1:22" x14ac:dyDescent="0.2">
      <c r="B128" t="s">
        <v>932</v>
      </c>
      <c r="C128" t="s">
        <v>454</v>
      </c>
      <c r="D128">
        <v>194.77680000000001</v>
      </c>
      <c r="E128">
        <v>2020</v>
      </c>
      <c r="F128">
        <v>3.6938</v>
      </c>
      <c r="G128">
        <v>1.0769</v>
      </c>
      <c r="H128">
        <v>209.75700000000001</v>
      </c>
      <c r="I128" s="50">
        <v>49095</v>
      </c>
      <c r="J128" s="50">
        <v>27639</v>
      </c>
      <c r="K128" s="49">
        <v>76734</v>
      </c>
      <c r="L128" s="50">
        <v>6394</v>
      </c>
      <c r="M128" s="50">
        <v>76734</v>
      </c>
      <c r="N128" s="49"/>
      <c r="Q128" s="49"/>
      <c r="R128" s="50"/>
      <c r="S128" s="50"/>
      <c r="T128" s="50"/>
      <c r="U128" s="50"/>
      <c r="V128" s="50"/>
    </row>
    <row r="129" spans="1:22" x14ac:dyDescent="0.2">
      <c r="B129" t="s">
        <v>933</v>
      </c>
      <c r="C129" t="s">
        <v>455</v>
      </c>
      <c r="D129">
        <v>78.775800000000004</v>
      </c>
      <c r="E129">
        <v>2020</v>
      </c>
      <c r="F129">
        <v>3.9567999999999999</v>
      </c>
      <c r="G129">
        <v>1.1536</v>
      </c>
      <c r="H129">
        <v>90.874700000000004</v>
      </c>
      <c r="I129" s="50">
        <v>19856</v>
      </c>
      <c r="J129" s="50">
        <v>11974</v>
      </c>
      <c r="K129" s="49">
        <v>31830</v>
      </c>
      <c r="L129" s="50">
        <v>2653</v>
      </c>
      <c r="M129" s="50">
        <v>31830</v>
      </c>
      <c r="N129" s="49"/>
      <c r="Q129" s="49"/>
      <c r="R129" s="50"/>
      <c r="S129" s="50"/>
      <c r="T129" s="50"/>
      <c r="U129" s="50"/>
      <c r="V129" s="50"/>
    </row>
    <row r="130" spans="1:22" x14ac:dyDescent="0.2">
      <c r="B130" t="s">
        <v>934</v>
      </c>
      <c r="C130" t="s">
        <v>456</v>
      </c>
      <c r="D130">
        <v>39.289400000000001</v>
      </c>
      <c r="E130">
        <v>2021</v>
      </c>
      <c r="F130">
        <v>5.3513000000000002</v>
      </c>
      <c r="G130">
        <v>1.5601</v>
      </c>
      <c r="H130">
        <v>61.297199999999997</v>
      </c>
      <c r="I130" s="50">
        <v>9903</v>
      </c>
      <c r="J130" s="50">
        <v>8077</v>
      </c>
      <c r="K130" s="49">
        <v>17980</v>
      </c>
      <c r="L130" s="50">
        <v>1498</v>
      </c>
      <c r="M130" s="50">
        <v>17980</v>
      </c>
      <c r="N130" s="49"/>
      <c r="Q130" s="49"/>
      <c r="R130" s="50"/>
      <c r="S130" s="50"/>
      <c r="T130" s="50"/>
      <c r="U130" s="50"/>
      <c r="V130" s="50"/>
    </row>
    <row r="131" spans="1:22" x14ac:dyDescent="0.2">
      <c r="B131" t="s">
        <v>935</v>
      </c>
      <c r="C131" t="s">
        <v>458</v>
      </c>
      <c r="D131">
        <v>67.044200000000004</v>
      </c>
      <c r="E131">
        <v>2022</v>
      </c>
      <c r="F131">
        <v>3.9998</v>
      </c>
      <c r="G131">
        <v>1.1660999999999999</v>
      </c>
      <c r="H131">
        <v>78.181700000000006</v>
      </c>
      <c r="I131" s="50">
        <v>16899</v>
      </c>
      <c r="J131" s="50">
        <v>10302</v>
      </c>
      <c r="K131" s="49">
        <v>27201</v>
      </c>
      <c r="L131" s="50">
        <v>2267</v>
      </c>
      <c r="M131" s="50">
        <v>27201</v>
      </c>
      <c r="N131" s="49"/>
      <c r="Q131" s="49"/>
      <c r="R131" s="50"/>
      <c r="S131" s="50"/>
      <c r="T131" s="50"/>
      <c r="U131" s="50"/>
      <c r="V131" s="50"/>
    </row>
    <row r="132" spans="1:22" x14ac:dyDescent="0.2">
      <c r="B132" t="s">
        <v>936</v>
      </c>
      <c r="C132" t="s">
        <v>459</v>
      </c>
      <c r="D132">
        <v>167.4717</v>
      </c>
      <c r="E132">
        <v>2020</v>
      </c>
      <c r="F132">
        <v>3.75</v>
      </c>
      <c r="G132">
        <v>1.0932999999999999</v>
      </c>
      <c r="H132">
        <v>183.0959</v>
      </c>
      <c r="I132" s="50">
        <v>42212</v>
      </c>
      <c r="J132" s="50">
        <v>24126</v>
      </c>
      <c r="K132" s="49">
        <v>66338</v>
      </c>
      <c r="L132" s="50">
        <v>5528</v>
      </c>
      <c r="M132" s="50">
        <v>66338</v>
      </c>
      <c r="N132" s="49"/>
      <c r="Q132" s="49"/>
      <c r="R132" s="50"/>
      <c r="S132" s="50"/>
      <c r="T132" s="50"/>
      <c r="U132" s="50"/>
      <c r="V132" s="50"/>
    </row>
    <row r="133" spans="1:22" x14ac:dyDescent="0.2">
      <c r="B133" t="s">
        <v>937</v>
      </c>
      <c r="C133" t="s">
        <v>461</v>
      </c>
      <c r="D133">
        <v>317.541</v>
      </c>
      <c r="E133">
        <v>2020</v>
      </c>
      <c r="F133">
        <v>3.8786</v>
      </c>
      <c r="G133">
        <v>1.1308</v>
      </c>
      <c r="H133">
        <v>359.07130000000001</v>
      </c>
      <c r="I133" s="50">
        <v>80038</v>
      </c>
      <c r="J133" s="50">
        <v>47314</v>
      </c>
      <c r="K133" s="49">
        <v>127352</v>
      </c>
      <c r="L133" s="50">
        <v>10613</v>
      </c>
      <c r="M133" s="50">
        <v>127352</v>
      </c>
      <c r="N133" s="49"/>
      <c r="Q133" s="49"/>
      <c r="R133" s="50"/>
      <c r="S133" s="50"/>
      <c r="T133" s="50"/>
      <c r="U133" s="50"/>
      <c r="V133" s="50"/>
    </row>
    <row r="134" spans="1:22" x14ac:dyDescent="0.2">
      <c r="B134" t="s">
        <v>938</v>
      </c>
      <c r="C134" t="s">
        <v>465</v>
      </c>
      <c r="D134">
        <v>171.1952</v>
      </c>
      <c r="E134">
        <v>2021</v>
      </c>
      <c r="F134">
        <v>5.05</v>
      </c>
      <c r="G134">
        <v>1.4722999999999999</v>
      </c>
      <c r="H134">
        <v>252.05119999999999</v>
      </c>
      <c r="I134" s="50">
        <v>43151</v>
      </c>
      <c r="J134" s="50">
        <v>33212</v>
      </c>
      <c r="K134" s="49">
        <v>76363</v>
      </c>
      <c r="L134" s="50">
        <v>6364</v>
      </c>
      <c r="M134" s="50">
        <v>76363</v>
      </c>
      <c r="N134" s="49"/>
      <c r="Q134" s="49"/>
      <c r="R134" s="50"/>
      <c r="S134" s="50"/>
      <c r="T134" s="50"/>
      <c r="U134" s="50"/>
      <c r="V134" s="50"/>
    </row>
    <row r="135" spans="1:22" x14ac:dyDescent="0.2">
      <c r="B135" t="s">
        <v>939</v>
      </c>
      <c r="C135" t="s">
        <v>467</v>
      </c>
      <c r="D135">
        <v>222.05109999999999</v>
      </c>
      <c r="E135">
        <v>2020</v>
      </c>
      <c r="F135">
        <v>3.6945000000000001</v>
      </c>
      <c r="G135">
        <v>1.0770999999999999</v>
      </c>
      <c r="H135">
        <v>239.17429999999999</v>
      </c>
      <c r="I135" s="50">
        <v>55970</v>
      </c>
      <c r="J135" s="50">
        <v>31516</v>
      </c>
      <c r="K135" s="49">
        <v>87486</v>
      </c>
      <c r="L135" s="50">
        <v>7291</v>
      </c>
      <c r="M135" s="50">
        <v>87486</v>
      </c>
      <c r="N135" s="49"/>
      <c r="Q135" s="49"/>
      <c r="R135" s="50"/>
      <c r="S135" s="50"/>
      <c r="T135" s="50"/>
      <c r="U135" s="50"/>
      <c r="V135" s="50"/>
    </row>
    <row r="136" spans="1:22" x14ac:dyDescent="0.2">
      <c r="A136" t="s">
        <v>737</v>
      </c>
      <c r="B136" t="s">
        <v>940</v>
      </c>
      <c r="C136" t="s">
        <v>471</v>
      </c>
      <c r="D136">
        <v>150.36269999999999</v>
      </c>
      <c r="E136">
        <v>2021</v>
      </c>
      <c r="F136" t="s">
        <v>1072</v>
      </c>
      <c r="G136">
        <v>1</v>
      </c>
      <c r="H136">
        <v>150.36269999999999</v>
      </c>
      <c r="I136" s="50">
        <v>37900</v>
      </c>
      <c r="J136" s="50">
        <v>19813</v>
      </c>
      <c r="K136" s="49">
        <v>57713</v>
      </c>
      <c r="L136" s="50">
        <v>4809</v>
      </c>
      <c r="M136" s="50">
        <v>57713</v>
      </c>
      <c r="N136" s="49"/>
      <c r="Q136" s="49"/>
      <c r="R136" s="50"/>
      <c r="S136" s="50"/>
      <c r="T136" s="50"/>
      <c r="U136" s="50"/>
      <c r="V136" s="50"/>
    </row>
    <row r="137" spans="1:22" x14ac:dyDescent="0.2">
      <c r="A137" t="s">
        <v>737</v>
      </c>
      <c r="B137" t="s">
        <v>941</v>
      </c>
      <c r="C137" t="s">
        <v>474</v>
      </c>
      <c r="D137">
        <v>192.58500000000001</v>
      </c>
      <c r="E137">
        <v>2022</v>
      </c>
      <c r="F137" t="s">
        <v>1072</v>
      </c>
      <c r="G137">
        <v>1</v>
      </c>
      <c r="H137">
        <v>192.58500000000001</v>
      </c>
      <c r="I137" s="50">
        <v>48542</v>
      </c>
      <c r="J137" s="50">
        <v>25377</v>
      </c>
      <c r="K137" s="49">
        <v>73919</v>
      </c>
      <c r="L137" s="50">
        <v>6160</v>
      </c>
      <c r="M137" s="50">
        <v>73919</v>
      </c>
      <c r="N137" s="49"/>
      <c r="Q137" s="49"/>
      <c r="R137" s="50"/>
      <c r="S137" s="50"/>
      <c r="T137" s="50"/>
      <c r="U137" s="50"/>
      <c r="V137" s="50"/>
    </row>
    <row r="138" spans="1:22" x14ac:dyDescent="0.2">
      <c r="B138" t="s">
        <v>942</v>
      </c>
      <c r="C138" t="s">
        <v>475</v>
      </c>
      <c r="D138">
        <v>227.49350000000001</v>
      </c>
      <c r="E138">
        <v>2020</v>
      </c>
      <c r="F138">
        <v>4.5811000000000002</v>
      </c>
      <c r="G138">
        <v>1.3355999999999999</v>
      </c>
      <c r="H138">
        <v>303.83980000000003</v>
      </c>
      <c r="I138" s="50">
        <v>57341</v>
      </c>
      <c r="J138" s="50">
        <v>40036</v>
      </c>
      <c r="K138" s="49">
        <v>97377</v>
      </c>
      <c r="L138" s="50">
        <v>8115</v>
      </c>
      <c r="M138" s="50">
        <v>97377</v>
      </c>
      <c r="N138" s="49"/>
      <c r="Q138" s="49"/>
      <c r="R138" s="50"/>
      <c r="S138" s="50"/>
      <c r="T138" s="50"/>
      <c r="U138" s="50"/>
      <c r="V138" s="50"/>
    </row>
    <row r="139" spans="1:22" x14ac:dyDescent="0.2">
      <c r="B139" t="s">
        <v>943</v>
      </c>
      <c r="C139" t="s">
        <v>476</v>
      </c>
      <c r="D139">
        <v>202.5318</v>
      </c>
      <c r="E139">
        <v>2021</v>
      </c>
      <c r="F139">
        <v>4.8094999999999999</v>
      </c>
      <c r="G139">
        <v>1.4021999999999999</v>
      </c>
      <c r="H139">
        <v>283.98739999999998</v>
      </c>
      <c r="I139" s="50">
        <v>51050</v>
      </c>
      <c r="J139" s="50">
        <v>37421</v>
      </c>
      <c r="K139" s="49">
        <v>88471</v>
      </c>
      <c r="L139" s="50">
        <v>7373</v>
      </c>
      <c r="M139" s="50">
        <v>88471</v>
      </c>
      <c r="N139" s="49"/>
      <c r="Q139" s="49"/>
      <c r="R139" s="50"/>
      <c r="S139" s="50"/>
      <c r="T139" s="50"/>
      <c r="U139" s="50"/>
      <c r="V139" s="50"/>
    </row>
    <row r="140" spans="1:22" x14ac:dyDescent="0.2">
      <c r="B140" t="s">
        <v>944</v>
      </c>
      <c r="C140" t="s">
        <v>477</v>
      </c>
      <c r="D140">
        <v>125.16289999999999</v>
      </c>
      <c r="E140">
        <v>2021</v>
      </c>
      <c r="F140">
        <v>5.6050000000000004</v>
      </c>
      <c r="G140">
        <v>1.6341000000000001</v>
      </c>
      <c r="H140">
        <v>204.53</v>
      </c>
      <c r="I140" s="50">
        <v>31548</v>
      </c>
      <c r="J140" s="50">
        <v>26951</v>
      </c>
      <c r="K140" s="49">
        <v>58499</v>
      </c>
      <c r="L140" s="50">
        <v>4875</v>
      </c>
      <c r="M140" s="50">
        <v>58499</v>
      </c>
      <c r="N140" s="49"/>
      <c r="Q140" s="49"/>
      <c r="R140" s="50"/>
      <c r="S140" s="50"/>
      <c r="T140" s="50"/>
      <c r="U140" s="50"/>
      <c r="V140" s="50"/>
    </row>
    <row r="141" spans="1:22" x14ac:dyDescent="0.2">
      <c r="B141" t="s">
        <v>945</v>
      </c>
      <c r="C141" t="s">
        <v>478</v>
      </c>
      <c r="D141">
        <v>198.73</v>
      </c>
      <c r="E141">
        <v>2022</v>
      </c>
      <c r="F141">
        <v>3.5305</v>
      </c>
      <c r="G141">
        <v>1.0293000000000001</v>
      </c>
      <c r="H141">
        <v>204.55279999999999</v>
      </c>
      <c r="I141" s="50">
        <v>50091</v>
      </c>
      <c r="J141" s="50">
        <v>26954</v>
      </c>
      <c r="K141" s="49">
        <v>77045</v>
      </c>
      <c r="L141" s="50">
        <v>6420</v>
      </c>
      <c r="M141" s="50">
        <v>77045</v>
      </c>
      <c r="N141" s="49"/>
      <c r="Q141" s="49"/>
      <c r="R141" s="50"/>
      <c r="S141" s="50"/>
      <c r="T141" s="50"/>
      <c r="U141" s="50"/>
      <c r="V141" s="50"/>
    </row>
    <row r="142" spans="1:22" x14ac:dyDescent="0.2">
      <c r="B142" t="s">
        <v>946</v>
      </c>
      <c r="C142" t="s">
        <v>480</v>
      </c>
      <c r="D142">
        <v>157.19839999999999</v>
      </c>
      <c r="E142">
        <v>2020</v>
      </c>
      <c r="F142">
        <v>5.3613999999999997</v>
      </c>
      <c r="G142">
        <v>1.5630999999999999</v>
      </c>
      <c r="H142">
        <v>245.71530000000001</v>
      </c>
      <c r="I142" s="50">
        <v>39623</v>
      </c>
      <c r="J142" s="50">
        <v>32377</v>
      </c>
      <c r="K142" s="49">
        <v>72000</v>
      </c>
      <c r="L142" s="50">
        <v>6000</v>
      </c>
      <c r="M142" s="50">
        <v>72000</v>
      </c>
      <c r="N142" s="49"/>
      <c r="Q142" s="49"/>
      <c r="R142" s="50"/>
      <c r="S142" s="50"/>
      <c r="T142" s="50"/>
      <c r="U142" s="50"/>
      <c r="V142" s="50"/>
    </row>
    <row r="143" spans="1:22" x14ac:dyDescent="0.2">
      <c r="B143" t="s">
        <v>947</v>
      </c>
      <c r="C143" t="s">
        <v>481</v>
      </c>
      <c r="D143">
        <v>147.16239999999999</v>
      </c>
      <c r="E143">
        <v>2021</v>
      </c>
      <c r="F143">
        <v>4.1081000000000003</v>
      </c>
      <c r="G143">
        <v>1.1977</v>
      </c>
      <c r="H143">
        <v>176.2559</v>
      </c>
      <c r="I143" s="50">
        <v>37093</v>
      </c>
      <c r="J143" s="50">
        <v>23225</v>
      </c>
      <c r="K143" s="49">
        <v>60318</v>
      </c>
      <c r="L143" s="50">
        <v>5027</v>
      </c>
      <c r="M143" s="50">
        <v>60318</v>
      </c>
      <c r="N143" s="49"/>
      <c r="Q143" s="49"/>
      <c r="R143" s="50"/>
      <c r="S143" s="50"/>
      <c r="T143" s="50"/>
      <c r="U143" s="50"/>
      <c r="V143" s="50"/>
    </row>
    <row r="144" spans="1:22" x14ac:dyDescent="0.2">
      <c r="A144" t="s">
        <v>737</v>
      </c>
      <c r="B144" t="s">
        <v>948</v>
      </c>
      <c r="C144" t="s">
        <v>483</v>
      </c>
      <c r="D144">
        <v>196.30420000000001</v>
      </c>
      <c r="E144">
        <v>2020</v>
      </c>
      <c r="F144" t="s">
        <v>1072</v>
      </c>
      <c r="G144">
        <v>1</v>
      </c>
      <c r="H144">
        <v>202.78899999999999</v>
      </c>
      <c r="I144" s="50">
        <v>51114</v>
      </c>
      <c r="J144" s="50">
        <v>26721</v>
      </c>
      <c r="K144" s="49">
        <v>77835</v>
      </c>
      <c r="L144" s="50">
        <v>6486</v>
      </c>
      <c r="M144" s="50">
        <v>77835</v>
      </c>
      <c r="N144" s="49"/>
      <c r="Q144" s="49"/>
      <c r="R144" s="50"/>
      <c r="S144" s="50"/>
      <c r="T144" s="50"/>
      <c r="U144" s="50"/>
      <c r="V144" s="50"/>
    </row>
    <row r="145" spans="1:22" x14ac:dyDescent="0.2">
      <c r="B145" t="s">
        <v>949</v>
      </c>
      <c r="C145" t="s">
        <v>485</v>
      </c>
      <c r="D145">
        <v>137.2457</v>
      </c>
      <c r="E145">
        <v>2020</v>
      </c>
      <c r="F145">
        <v>5.1075999999999997</v>
      </c>
      <c r="G145">
        <v>1.4891000000000001</v>
      </c>
      <c r="H145">
        <v>204.37209999999999</v>
      </c>
      <c r="I145" s="50">
        <v>34594</v>
      </c>
      <c r="J145" s="50">
        <v>26930</v>
      </c>
      <c r="K145" s="49">
        <v>61524</v>
      </c>
      <c r="L145" s="50">
        <v>5127</v>
      </c>
      <c r="M145" s="50">
        <v>61524</v>
      </c>
      <c r="N145" s="49"/>
      <c r="Q145" s="49"/>
      <c r="R145" s="50"/>
      <c r="S145" s="50"/>
      <c r="T145" s="50"/>
      <c r="U145" s="50"/>
      <c r="V145" s="50"/>
    </row>
    <row r="146" spans="1:22" x14ac:dyDescent="0.2">
      <c r="B146" t="s">
        <v>950</v>
      </c>
      <c r="C146" t="s">
        <v>488</v>
      </c>
      <c r="D146">
        <v>56.467500000000001</v>
      </c>
      <c r="E146">
        <v>2022</v>
      </c>
      <c r="F146">
        <v>3.1855000000000002</v>
      </c>
      <c r="G146">
        <v>0</v>
      </c>
      <c r="H146">
        <v>0</v>
      </c>
      <c r="I146" s="50">
        <v>14233</v>
      </c>
      <c r="J146">
        <v>0</v>
      </c>
      <c r="K146" s="49">
        <v>14233</v>
      </c>
      <c r="L146" s="50">
        <v>1186</v>
      </c>
      <c r="M146" s="50">
        <v>14233</v>
      </c>
      <c r="N146" s="49"/>
      <c r="Q146" s="49"/>
      <c r="R146" s="50"/>
      <c r="S146" s="50"/>
      <c r="T146" s="50"/>
      <c r="U146" s="50"/>
      <c r="V146" s="50"/>
    </row>
    <row r="147" spans="1:22" x14ac:dyDescent="0.2">
      <c r="B147" t="s">
        <v>951</v>
      </c>
      <c r="C147" t="s">
        <v>489</v>
      </c>
      <c r="D147">
        <v>349.6293</v>
      </c>
      <c r="E147">
        <v>2022</v>
      </c>
      <c r="F147">
        <v>3.7046000000000001</v>
      </c>
      <c r="G147">
        <v>1.0801000000000001</v>
      </c>
      <c r="H147">
        <v>388.99619999999999</v>
      </c>
      <c r="I147" s="50">
        <v>90781</v>
      </c>
      <c r="J147" s="50">
        <v>51257</v>
      </c>
      <c r="K147" s="49">
        <v>142038</v>
      </c>
      <c r="L147" s="50">
        <v>11837</v>
      </c>
      <c r="M147" s="50">
        <v>142038</v>
      </c>
      <c r="N147" s="49"/>
      <c r="Q147" s="49"/>
      <c r="R147" s="50"/>
      <c r="S147" s="50"/>
      <c r="T147" s="50"/>
      <c r="U147" s="50"/>
      <c r="V147" s="50"/>
    </row>
    <row r="148" spans="1:22" x14ac:dyDescent="0.2">
      <c r="A148" t="s">
        <v>737</v>
      </c>
      <c r="B148" t="s">
        <v>952</v>
      </c>
      <c r="C148" t="s">
        <v>491</v>
      </c>
      <c r="D148">
        <v>280.69450000000001</v>
      </c>
      <c r="E148">
        <v>2020</v>
      </c>
      <c r="F148" t="s">
        <v>1072</v>
      </c>
      <c r="G148">
        <v>1</v>
      </c>
      <c r="H148">
        <v>294.25760000000002</v>
      </c>
      <c r="I148" s="50">
        <v>74170</v>
      </c>
      <c r="J148" s="50">
        <v>38774</v>
      </c>
      <c r="K148" s="49">
        <v>112944</v>
      </c>
      <c r="L148" s="50">
        <v>9412</v>
      </c>
      <c r="M148" s="50">
        <v>112944</v>
      </c>
      <c r="N148" s="49"/>
      <c r="Q148" s="49"/>
      <c r="R148" s="50"/>
      <c r="S148" s="50"/>
      <c r="T148" s="50"/>
      <c r="U148" s="50"/>
      <c r="V148" s="50"/>
    </row>
    <row r="149" spans="1:22" x14ac:dyDescent="0.2">
      <c r="B149" t="s">
        <v>953</v>
      </c>
      <c r="C149" t="s">
        <v>492</v>
      </c>
      <c r="D149">
        <v>111.6176</v>
      </c>
      <c r="E149">
        <v>2021</v>
      </c>
      <c r="F149">
        <v>3.5424000000000002</v>
      </c>
      <c r="G149">
        <v>1.0327999999999999</v>
      </c>
      <c r="H149">
        <v>115.2753</v>
      </c>
      <c r="I149" s="50">
        <v>28134</v>
      </c>
      <c r="J149" s="50">
        <v>15190</v>
      </c>
      <c r="K149" s="49">
        <v>43324</v>
      </c>
      <c r="L149" s="50">
        <v>3610</v>
      </c>
      <c r="M149" s="50">
        <v>43324</v>
      </c>
      <c r="N149" s="49"/>
      <c r="Q149" s="49"/>
      <c r="R149" s="50"/>
      <c r="S149" s="50"/>
      <c r="T149" s="50"/>
      <c r="U149" s="50"/>
      <c r="V149" s="50"/>
    </row>
    <row r="150" spans="1:22" x14ac:dyDescent="0.2">
      <c r="B150" t="s">
        <v>954</v>
      </c>
      <c r="C150" t="s">
        <v>493</v>
      </c>
      <c r="D150">
        <v>205.846</v>
      </c>
      <c r="E150">
        <v>2020</v>
      </c>
      <c r="F150">
        <v>3.6415000000000002</v>
      </c>
      <c r="G150">
        <v>1.0617000000000001</v>
      </c>
      <c r="H150">
        <v>218.53880000000001</v>
      </c>
      <c r="I150" s="50">
        <v>51885</v>
      </c>
      <c r="J150" s="50">
        <v>28796</v>
      </c>
      <c r="K150" s="49">
        <v>80681</v>
      </c>
      <c r="L150" s="50">
        <v>6723</v>
      </c>
      <c r="M150" s="50">
        <v>80681</v>
      </c>
      <c r="N150" s="49"/>
      <c r="Q150" s="49"/>
      <c r="R150" s="50"/>
      <c r="S150" s="50"/>
      <c r="T150" s="50"/>
      <c r="U150" s="50"/>
      <c r="V150" s="50"/>
    </row>
    <row r="151" spans="1:22" x14ac:dyDescent="0.2">
      <c r="B151" t="s">
        <v>955</v>
      </c>
      <c r="C151" t="s">
        <v>495</v>
      </c>
      <c r="D151">
        <v>153.16730000000001</v>
      </c>
      <c r="E151">
        <v>2020</v>
      </c>
      <c r="F151">
        <v>4.5</v>
      </c>
      <c r="G151">
        <v>1.3120000000000001</v>
      </c>
      <c r="H151">
        <v>200.94839999999999</v>
      </c>
      <c r="I151" s="50">
        <v>38607</v>
      </c>
      <c r="J151" s="50">
        <v>26479</v>
      </c>
      <c r="K151" s="49">
        <v>65086</v>
      </c>
      <c r="L151" s="50">
        <v>5424</v>
      </c>
      <c r="M151" s="50">
        <v>65086</v>
      </c>
      <c r="N151" s="49"/>
      <c r="Q151" s="49"/>
      <c r="R151" s="50"/>
      <c r="S151" s="50"/>
      <c r="T151" s="50"/>
      <c r="U151" s="50"/>
      <c r="V151" s="50"/>
    </row>
    <row r="152" spans="1:22" x14ac:dyDescent="0.2">
      <c r="B152" t="s">
        <v>956</v>
      </c>
      <c r="C152" t="s">
        <v>496</v>
      </c>
      <c r="D152">
        <v>148.77340000000001</v>
      </c>
      <c r="E152">
        <v>2020</v>
      </c>
      <c r="F152">
        <v>5.5</v>
      </c>
      <c r="G152">
        <v>1.6034999999999999</v>
      </c>
      <c r="H152">
        <v>238.55789999999999</v>
      </c>
      <c r="I152" s="50">
        <v>37499</v>
      </c>
      <c r="J152" s="50">
        <v>31434</v>
      </c>
      <c r="K152" s="49">
        <v>68933</v>
      </c>
      <c r="L152" s="50">
        <v>5744</v>
      </c>
      <c r="M152" s="50">
        <v>68933</v>
      </c>
      <c r="N152" s="49"/>
      <c r="Q152" s="49"/>
      <c r="R152" s="50"/>
      <c r="S152" s="50"/>
      <c r="T152" s="50"/>
      <c r="U152" s="50"/>
      <c r="V152" s="50"/>
    </row>
    <row r="153" spans="1:22" x14ac:dyDescent="0.2">
      <c r="B153" t="s">
        <v>957</v>
      </c>
      <c r="C153" t="s">
        <v>498</v>
      </c>
      <c r="D153">
        <v>161.5865</v>
      </c>
      <c r="E153">
        <v>2020</v>
      </c>
      <c r="F153">
        <v>4.9752000000000001</v>
      </c>
      <c r="G153">
        <v>1.4504999999999999</v>
      </c>
      <c r="H153">
        <v>234.38050000000001</v>
      </c>
      <c r="I153" s="50">
        <v>40729</v>
      </c>
      <c r="J153" s="50">
        <v>30884</v>
      </c>
      <c r="K153" s="49">
        <v>71613</v>
      </c>
      <c r="L153" s="50">
        <v>5968</v>
      </c>
      <c r="M153" s="50">
        <v>71613</v>
      </c>
      <c r="N153" s="49"/>
      <c r="Q153" s="49"/>
      <c r="R153" s="50"/>
      <c r="S153" s="50"/>
      <c r="T153" s="50"/>
      <c r="U153" s="50"/>
      <c r="V153" s="50"/>
    </row>
    <row r="154" spans="1:22" x14ac:dyDescent="0.2">
      <c r="B154" t="s">
        <v>958</v>
      </c>
      <c r="C154" t="s">
        <v>501</v>
      </c>
      <c r="D154">
        <v>96.355099999999993</v>
      </c>
      <c r="E154">
        <v>2020</v>
      </c>
      <c r="F154">
        <v>3.5099</v>
      </c>
      <c r="G154">
        <v>1.0233000000000001</v>
      </c>
      <c r="H154">
        <v>98.609499999999997</v>
      </c>
      <c r="I154" s="50">
        <v>24289</v>
      </c>
      <c r="J154" s="50">
        <v>12994</v>
      </c>
      <c r="K154" s="49">
        <v>37283</v>
      </c>
      <c r="L154" s="50">
        <v>3107</v>
      </c>
      <c r="M154" s="50">
        <v>37283</v>
      </c>
      <c r="N154" s="49"/>
      <c r="Q154" s="49"/>
      <c r="R154" s="50"/>
      <c r="S154" s="50"/>
      <c r="T154" s="50"/>
      <c r="U154" s="50"/>
      <c r="V154" s="50"/>
    </row>
    <row r="155" spans="1:22" x14ac:dyDescent="0.2">
      <c r="B155" t="s">
        <v>959</v>
      </c>
      <c r="C155" t="s">
        <v>502</v>
      </c>
      <c r="D155">
        <v>284.9436</v>
      </c>
      <c r="E155">
        <v>2020</v>
      </c>
      <c r="F155">
        <v>3.6640999999999999</v>
      </c>
      <c r="G155">
        <v>1.0683</v>
      </c>
      <c r="H155">
        <v>304.39120000000003</v>
      </c>
      <c r="I155" s="50">
        <v>71822</v>
      </c>
      <c r="J155" s="50">
        <v>40109</v>
      </c>
      <c r="K155" s="49">
        <v>111931</v>
      </c>
      <c r="L155" s="50">
        <v>9328</v>
      </c>
      <c r="M155" s="50">
        <v>111931</v>
      </c>
      <c r="N155" s="49"/>
      <c r="Q155" s="49"/>
      <c r="R155" s="50"/>
      <c r="S155" s="50"/>
      <c r="T155" s="50"/>
      <c r="U155" s="50"/>
      <c r="V155" s="50"/>
    </row>
    <row r="156" spans="1:22" x14ac:dyDescent="0.2">
      <c r="B156" t="s">
        <v>960</v>
      </c>
      <c r="C156" t="s">
        <v>503</v>
      </c>
      <c r="D156">
        <v>287.6549</v>
      </c>
      <c r="E156">
        <v>2020</v>
      </c>
      <c r="F156">
        <v>2.9622000000000002</v>
      </c>
      <c r="G156">
        <v>0</v>
      </c>
      <c r="H156">
        <v>0</v>
      </c>
      <c r="I156" s="50">
        <v>72505</v>
      </c>
      <c r="J156">
        <v>0</v>
      </c>
      <c r="K156" s="49">
        <v>72505</v>
      </c>
      <c r="L156" s="50">
        <v>6042</v>
      </c>
      <c r="M156" s="50">
        <v>72505</v>
      </c>
      <c r="N156" s="49"/>
      <c r="Q156" s="49"/>
      <c r="R156" s="50"/>
      <c r="S156" s="50"/>
      <c r="T156" s="50"/>
      <c r="U156" s="50"/>
      <c r="V156" s="50"/>
    </row>
    <row r="157" spans="1:22" x14ac:dyDescent="0.2">
      <c r="A157" t="s">
        <v>737</v>
      </c>
      <c r="B157" t="s">
        <v>1080</v>
      </c>
      <c r="C157" t="s">
        <v>505</v>
      </c>
      <c r="D157">
        <v>350</v>
      </c>
      <c r="E157">
        <v>2020</v>
      </c>
      <c r="F157" t="s">
        <v>1072</v>
      </c>
      <c r="G157">
        <v>1</v>
      </c>
      <c r="H157">
        <v>361.39060000000001</v>
      </c>
      <c r="I157" s="50">
        <v>91091</v>
      </c>
      <c r="J157" s="50">
        <v>47620</v>
      </c>
      <c r="K157" s="49">
        <v>138711</v>
      </c>
      <c r="L157" s="50">
        <v>11559</v>
      </c>
      <c r="M157" s="50">
        <v>138711</v>
      </c>
      <c r="N157" s="49"/>
      <c r="Q157" s="49"/>
      <c r="R157" s="50"/>
      <c r="S157" s="50"/>
      <c r="T157" s="50"/>
      <c r="U157" s="50"/>
      <c r="V157" s="50"/>
    </row>
    <row r="158" spans="1:22" x14ac:dyDescent="0.2">
      <c r="B158" t="s">
        <v>961</v>
      </c>
      <c r="C158" t="s">
        <v>506</v>
      </c>
      <c r="D158">
        <v>180.6985</v>
      </c>
      <c r="E158">
        <v>2020</v>
      </c>
      <c r="F158">
        <v>2.79</v>
      </c>
      <c r="G158">
        <v>0</v>
      </c>
      <c r="H158">
        <v>0</v>
      </c>
      <c r="I158" s="50">
        <v>46397</v>
      </c>
      <c r="J158">
        <v>0</v>
      </c>
      <c r="K158" s="49">
        <v>46397</v>
      </c>
      <c r="L158" s="50">
        <v>3866</v>
      </c>
      <c r="M158" s="50">
        <v>46397</v>
      </c>
      <c r="N158" s="49"/>
      <c r="Q158" s="49"/>
      <c r="R158" s="50"/>
      <c r="S158" s="50"/>
      <c r="T158" s="50"/>
      <c r="U158" s="50"/>
      <c r="V158" s="50"/>
    </row>
    <row r="159" spans="1:22" x14ac:dyDescent="0.2">
      <c r="B159" t="s">
        <v>962</v>
      </c>
      <c r="C159" t="s">
        <v>511</v>
      </c>
      <c r="D159">
        <v>212.1242</v>
      </c>
      <c r="E159">
        <v>2020</v>
      </c>
      <c r="F159">
        <v>2.75</v>
      </c>
      <c r="G159">
        <v>0</v>
      </c>
      <c r="H159">
        <v>0</v>
      </c>
      <c r="I159" s="50">
        <v>53554</v>
      </c>
      <c r="J159">
        <v>0</v>
      </c>
      <c r="K159" s="49">
        <v>53554</v>
      </c>
      <c r="L159" s="50">
        <v>4463</v>
      </c>
      <c r="M159" s="50">
        <v>53554</v>
      </c>
      <c r="N159" s="49"/>
      <c r="Q159" s="49"/>
      <c r="R159" s="50"/>
      <c r="S159" s="50"/>
      <c r="T159" s="50"/>
      <c r="U159" s="50"/>
      <c r="V159" s="50"/>
    </row>
    <row r="160" spans="1:22" x14ac:dyDescent="0.2">
      <c r="B160" t="s">
        <v>963</v>
      </c>
      <c r="C160" t="s">
        <v>514</v>
      </c>
      <c r="D160">
        <v>56.8459</v>
      </c>
      <c r="E160">
        <v>2020</v>
      </c>
      <c r="F160">
        <v>4.6500000000000004</v>
      </c>
      <c r="G160">
        <v>1.3556999999999999</v>
      </c>
      <c r="H160">
        <v>77.065100000000001</v>
      </c>
      <c r="I160" s="50">
        <v>14328</v>
      </c>
      <c r="J160" s="50">
        <v>10155</v>
      </c>
      <c r="K160" s="49">
        <v>24483</v>
      </c>
      <c r="L160" s="50">
        <v>2040</v>
      </c>
      <c r="M160" s="50">
        <v>24483</v>
      </c>
      <c r="N160" s="49"/>
      <c r="Q160" s="49"/>
      <c r="R160" s="50"/>
      <c r="S160" s="50"/>
      <c r="T160" s="50"/>
      <c r="U160" s="50"/>
      <c r="V160" s="50"/>
    </row>
    <row r="161" spans="1:22" x14ac:dyDescent="0.2">
      <c r="A161" t="s">
        <v>737</v>
      </c>
      <c r="B161" t="s">
        <v>964</v>
      </c>
      <c r="C161" t="s">
        <v>521</v>
      </c>
      <c r="D161">
        <v>329.09070000000003</v>
      </c>
      <c r="E161">
        <v>2020</v>
      </c>
      <c r="F161" t="s">
        <v>1072</v>
      </c>
      <c r="G161">
        <v>1</v>
      </c>
      <c r="H161">
        <v>346.7681</v>
      </c>
      <c r="I161" s="50">
        <v>87405</v>
      </c>
      <c r="J161" s="50">
        <v>45693</v>
      </c>
      <c r="K161" s="49">
        <v>133098</v>
      </c>
      <c r="L161" s="50">
        <v>11092</v>
      </c>
      <c r="M161" s="50">
        <v>133098</v>
      </c>
      <c r="N161" s="49"/>
      <c r="Q161" s="49"/>
      <c r="R161" s="50"/>
      <c r="S161" s="50"/>
      <c r="T161" s="50"/>
      <c r="U161" s="50"/>
      <c r="V161" s="50"/>
    </row>
    <row r="162" spans="1:22" x14ac:dyDescent="0.2">
      <c r="A162" t="s">
        <v>737</v>
      </c>
      <c r="B162" t="s">
        <v>965</v>
      </c>
      <c r="C162" t="s">
        <v>522</v>
      </c>
      <c r="D162">
        <v>251.94380000000001</v>
      </c>
      <c r="E162">
        <v>2022</v>
      </c>
      <c r="F162" t="s">
        <v>1072</v>
      </c>
      <c r="G162">
        <v>1</v>
      </c>
      <c r="H162">
        <v>263.62709999999998</v>
      </c>
      <c r="I162" s="50">
        <v>66449</v>
      </c>
      <c r="J162" s="50">
        <v>34738</v>
      </c>
      <c r="K162" s="49">
        <v>101187</v>
      </c>
      <c r="L162" s="50">
        <v>8432</v>
      </c>
      <c r="M162" s="50">
        <v>101187</v>
      </c>
      <c r="N162" s="49"/>
      <c r="Q162" s="49"/>
      <c r="R162" s="50"/>
      <c r="S162" s="50"/>
      <c r="T162" s="50"/>
      <c r="U162" s="50"/>
      <c r="V162" s="50"/>
    </row>
    <row r="163" spans="1:22" x14ac:dyDescent="0.2">
      <c r="B163" t="s">
        <v>966</v>
      </c>
      <c r="C163" t="s">
        <v>523</v>
      </c>
      <c r="D163">
        <v>0</v>
      </c>
      <c r="E163">
        <v>2022</v>
      </c>
      <c r="F163">
        <v>0</v>
      </c>
      <c r="G163">
        <v>0</v>
      </c>
      <c r="H163">
        <v>0</v>
      </c>
      <c r="I163">
        <v>0</v>
      </c>
      <c r="J163">
        <v>0</v>
      </c>
      <c r="K163">
        <v>0</v>
      </c>
      <c r="L163">
        <v>0</v>
      </c>
      <c r="M163">
        <v>0</v>
      </c>
      <c r="N163" s="49"/>
      <c r="Q163" s="49"/>
      <c r="R163" s="50"/>
      <c r="S163" s="50"/>
      <c r="T163" s="50"/>
      <c r="U163" s="50"/>
      <c r="V163" s="50"/>
    </row>
    <row r="164" spans="1:22" x14ac:dyDescent="0.2">
      <c r="A164" t="s">
        <v>737</v>
      </c>
      <c r="B164" t="s">
        <v>967</v>
      </c>
      <c r="C164" t="s">
        <v>526</v>
      </c>
      <c r="D164">
        <v>61.442100000000003</v>
      </c>
      <c r="E164">
        <v>2021</v>
      </c>
      <c r="F164" t="s">
        <v>1072</v>
      </c>
      <c r="G164">
        <v>1</v>
      </c>
      <c r="H164">
        <v>61.764099999999999</v>
      </c>
      <c r="I164" s="50">
        <v>15568</v>
      </c>
      <c r="J164" s="50">
        <v>8139</v>
      </c>
      <c r="K164" s="49">
        <v>23707</v>
      </c>
      <c r="L164" s="50">
        <v>1976</v>
      </c>
      <c r="M164" s="50">
        <v>23707</v>
      </c>
      <c r="N164" s="49"/>
      <c r="Q164" s="49"/>
      <c r="R164" s="50"/>
      <c r="S164" s="50"/>
      <c r="T164" s="50"/>
      <c r="U164" s="50"/>
      <c r="V164" s="50"/>
    </row>
    <row r="165" spans="1:22" x14ac:dyDescent="0.2">
      <c r="B165" t="s">
        <v>1081</v>
      </c>
      <c r="C165" t="s">
        <v>535</v>
      </c>
      <c r="D165">
        <v>347.38029999999998</v>
      </c>
      <c r="E165">
        <v>2020</v>
      </c>
      <c r="F165">
        <v>3.7705000000000002</v>
      </c>
      <c r="G165">
        <v>1.0992999999999999</v>
      </c>
      <c r="H165">
        <v>386.7928</v>
      </c>
      <c r="I165" s="50">
        <v>88689</v>
      </c>
      <c r="J165" s="50">
        <v>50967</v>
      </c>
      <c r="K165" s="49">
        <v>139656</v>
      </c>
      <c r="L165" s="50">
        <v>11638</v>
      </c>
      <c r="M165" s="50">
        <v>139656</v>
      </c>
      <c r="N165" s="49"/>
      <c r="Q165" s="49"/>
      <c r="R165" s="50"/>
      <c r="S165" s="50"/>
      <c r="T165" s="50"/>
      <c r="U165" s="50"/>
      <c r="V165" s="50"/>
    </row>
    <row r="166" spans="1:22" x14ac:dyDescent="0.2">
      <c r="B166" t="s">
        <v>968</v>
      </c>
      <c r="C166" t="s">
        <v>536</v>
      </c>
      <c r="D166">
        <v>122.26349999999999</v>
      </c>
      <c r="E166">
        <v>2020</v>
      </c>
      <c r="F166">
        <v>3.8972000000000002</v>
      </c>
      <c r="G166">
        <v>1.1362000000000001</v>
      </c>
      <c r="H166">
        <v>139.11019999999999</v>
      </c>
      <c r="I166" s="50">
        <v>30860</v>
      </c>
      <c r="J166" s="50">
        <v>18330</v>
      </c>
      <c r="K166" s="49">
        <v>49190</v>
      </c>
      <c r="L166" s="50">
        <v>4099</v>
      </c>
      <c r="M166" s="50">
        <v>49190</v>
      </c>
      <c r="N166" s="49"/>
      <c r="Q166" s="49"/>
      <c r="R166" s="50"/>
      <c r="S166" s="50"/>
      <c r="T166" s="50"/>
      <c r="U166" s="50"/>
      <c r="V166" s="50"/>
    </row>
    <row r="167" spans="1:22" x14ac:dyDescent="0.2">
      <c r="B167" t="s">
        <v>969</v>
      </c>
      <c r="C167" t="s">
        <v>537</v>
      </c>
      <c r="D167">
        <v>191.4211</v>
      </c>
      <c r="E167">
        <v>2020</v>
      </c>
      <c r="F167">
        <v>4.05</v>
      </c>
      <c r="G167">
        <v>1.1808000000000001</v>
      </c>
      <c r="H167">
        <v>226.02199999999999</v>
      </c>
      <c r="I167" s="50">
        <v>48249</v>
      </c>
      <c r="J167" s="50">
        <v>29783</v>
      </c>
      <c r="K167" s="49">
        <v>78032</v>
      </c>
      <c r="L167" s="50">
        <v>6503</v>
      </c>
      <c r="M167" s="50">
        <v>78032</v>
      </c>
      <c r="N167" s="49"/>
      <c r="Q167" s="49"/>
      <c r="R167" s="50"/>
      <c r="S167" s="50"/>
      <c r="T167" s="50"/>
      <c r="U167" s="50"/>
      <c r="V167" s="50"/>
    </row>
    <row r="168" spans="1:22" x14ac:dyDescent="0.2">
      <c r="B168" t="s">
        <v>970</v>
      </c>
      <c r="C168" t="s">
        <v>541</v>
      </c>
      <c r="D168">
        <v>257.00569999999999</v>
      </c>
      <c r="E168">
        <v>2020</v>
      </c>
      <c r="F168">
        <v>3.8519999999999999</v>
      </c>
      <c r="G168">
        <v>1.123</v>
      </c>
      <c r="H168">
        <v>289.36340000000001</v>
      </c>
      <c r="I168" s="50">
        <v>64946</v>
      </c>
      <c r="J168" s="50">
        <v>38129</v>
      </c>
      <c r="K168" s="49">
        <v>103075</v>
      </c>
      <c r="L168" s="50">
        <v>8590</v>
      </c>
      <c r="M168" s="50">
        <v>103075</v>
      </c>
      <c r="N168" s="49"/>
      <c r="Q168" s="49"/>
      <c r="R168" s="50"/>
      <c r="S168" s="50"/>
      <c r="T168" s="50"/>
      <c r="U168" s="50"/>
      <c r="V168" s="50"/>
    </row>
    <row r="169" spans="1:22" x14ac:dyDescent="0.2">
      <c r="B169" t="s">
        <v>971</v>
      </c>
      <c r="C169" t="s">
        <v>542</v>
      </c>
      <c r="D169">
        <v>199.92189999999999</v>
      </c>
      <c r="E169">
        <v>2020</v>
      </c>
      <c r="F169">
        <v>4.7272999999999996</v>
      </c>
      <c r="G169">
        <v>1.3782000000000001</v>
      </c>
      <c r="H169">
        <v>275.5367</v>
      </c>
      <c r="I169" s="50">
        <v>50392</v>
      </c>
      <c r="J169" s="50">
        <v>36307</v>
      </c>
      <c r="K169" s="49">
        <v>86699</v>
      </c>
      <c r="L169" s="50">
        <v>7225</v>
      </c>
      <c r="M169" s="50">
        <v>86699</v>
      </c>
      <c r="N169" s="49"/>
      <c r="Q169" s="49"/>
      <c r="R169" s="50"/>
      <c r="S169" s="50"/>
      <c r="T169" s="50"/>
      <c r="U169" s="50"/>
      <c r="V169" s="50"/>
    </row>
    <row r="170" spans="1:22" x14ac:dyDescent="0.2">
      <c r="B170" t="s">
        <v>972</v>
      </c>
      <c r="C170" t="s">
        <v>544</v>
      </c>
      <c r="D170">
        <v>84.749600000000001</v>
      </c>
      <c r="E170">
        <v>2020</v>
      </c>
      <c r="F170">
        <v>4.3181000000000003</v>
      </c>
      <c r="G170">
        <v>1.2588999999999999</v>
      </c>
      <c r="H170">
        <v>106.6931</v>
      </c>
      <c r="I170" s="50">
        <v>21362</v>
      </c>
      <c r="J170" s="50">
        <v>14059</v>
      </c>
      <c r="K170" s="49">
        <v>35421</v>
      </c>
      <c r="L170" s="50">
        <v>2952</v>
      </c>
      <c r="M170" s="50">
        <v>35421</v>
      </c>
      <c r="N170" s="49"/>
      <c r="Q170" s="49"/>
      <c r="R170" s="50"/>
      <c r="S170" s="50"/>
      <c r="T170" s="50"/>
      <c r="U170" s="50"/>
      <c r="V170" s="50"/>
    </row>
    <row r="171" spans="1:22" x14ac:dyDescent="0.2">
      <c r="B171" t="s">
        <v>973</v>
      </c>
      <c r="C171" t="s">
        <v>546</v>
      </c>
      <c r="D171">
        <v>206.922</v>
      </c>
      <c r="E171">
        <v>2020</v>
      </c>
      <c r="F171">
        <v>2.75</v>
      </c>
      <c r="G171">
        <v>0</v>
      </c>
      <c r="H171">
        <v>0</v>
      </c>
      <c r="I171" s="50">
        <v>52156</v>
      </c>
      <c r="J171">
        <v>0</v>
      </c>
      <c r="K171" s="49">
        <v>52156</v>
      </c>
      <c r="L171" s="50">
        <v>4346</v>
      </c>
      <c r="M171" s="50">
        <v>52156</v>
      </c>
      <c r="N171" s="49"/>
      <c r="Q171" s="49"/>
      <c r="R171" s="50"/>
      <c r="S171" s="50"/>
      <c r="T171" s="50"/>
      <c r="U171" s="50"/>
      <c r="V171" s="50"/>
    </row>
    <row r="172" spans="1:22" x14ac:dyDescent="0.2">
      <c r="B172" t="s">
        <v>974</v>
      </c>
      <c r="C172" t="s">
        <v>547</v>
      </c>
      <c r="D172">
        <v>213.20070000000001</v>
      </c>
      <c r="E172">
        <v>2020</v>
      </c>
      <c r="F172">
        <v>3.43</v>
      </c>
      <c r="G172">
        <v>1</v>
      </c>
      <c r="H172">
        <v>213.20070000000001</v>
      </c>
      <c r="I172" s="50">
        <v>53739</v>
      </c>
      <c r="J172" s="50">
        <v>28093</v>
      </c>
      <c r="K172" s="49">
        <v>81832</v>
      </c>
      <c r="L172" s="50">
        <v>6819</v>
      </c>
      <c r="M172" s="50">
        <v>81832</v>
      </c>
      <c r="N172" s="49"/>
      <c r="Q172" s="49"/>
      <c r="R172" s="50"/>
      <c r="S172" s="50"/>
      <c r="T172" s="50"/>
      <c r="U172" s="50"/>
      <c r="V172" s="50"/>
    </row>
    <row r="173" spans="1:22" x14ac:dyDescent="0.2">
      <c r="A173" t="s">
        <v>737</v>
      </c>
      <c r="B173" t="s">
        <v>1086</v>
      </c>
      <c r="C173" t="s">
        <v>548</v>
      </c>
      <c r="D173">
        <v>350</v>
      </c>
      <c r="E173">
        <v>2021</v>
      </c>
      <c r="F173">
        <v>3.4194</v>
      </c>
      <c r="G173">
        <v>0</v>
      </c>
      <c r="H173">
        <v>350</v>
      </c>
      <c r="I173" s="50">
        <v>88220</v>
      </c>
      <c r="J173" s="50">
        <v>46119</v>
      </c>
      <c r="K173" s="49">
        <v>134339</v>
      </c>
      <c r="L173" s="50">
        <v>11195</v>
      </c>
      <c r="M173" s="50">
        <v>134339</v>
      </c>
      <c r="N173" s="49"/>
      <c r="Q173" s="49"/>
      <c r="R173" s="50"/>
      <c r="S173" s="50"/>
      <c r="T173" s="50"/>
      <c r="U173" s="50"/>
      <c r="V173" s="50"/>
    </row>
    <row r="174" spans="1:22" x14ac:dyDescent="0.2">
      <c r="B174" t="s">
        <v>975</v>
      </c>
      <c r="C174" t="s">
        <v>550</v>
      </c>
      <c r="D174">
        <v>135.21019999999999</v>
      </c>
      <c r="E174">
        <v>2020</v>
      </c>
      <c r="F174">
        <v>2.75</v>
      </c>
      <c r="G174">
        <v>0</v>
      </c>
      <c r="H174">
        <v>0</v>
      </c>
      <c r="I174" s="50">
        <v>34081</v>
      </c>
      <c r="J174">
        <v>0</v>
      </c>
      <c r="K174" s="49">
        <v>34081</v>
      </c>
      <c r="L174" s="50">
        <v>2840</v>
      </c>
      <c r="M174" s="50">
        <v>34081</v>
      </c>
      <c r="N174" s="49"/>
      <c r="Q174" s="49"/>
      <c r="R174" s="50"/>
      <c r="S174" s="50"/>
      <c r="T174" s="50"/>
      <c r="U174" s="50"/>
      <c r="V174" s="50"/>
    </row>
    <row r="175" spans="1:22" x14ac:dyDescent="0.2">
      <c r="A175" t="s">
        <v>737</v>
      </c>
      <c r="B175" t="s">
        <v>976</v>
      </c>
      <c r="C175" t="s">
        <v>551</v>
      </c>
      <c r="D175">
        <v>127.3099</v>
      </c>
      <c r="E175">
        <v>2022</v>
      </c>
      <c r="F175" t="s">
        <v>1072</v>
      </c>
      <c r="G175">
        <v>1</v>
      </c>
      <c r="H175">
        <v>127.3099</v>
      </c>
      <c r="I175" s="50">
        <v>32089</v>
      </c>
      <c r="J175" s="50">
        <v>16775</v>
      </c>
      <c r="K175" s="49">
        <v>48864</v>
      </c>
      <c r="L175" s="50">
        <v>4072</v>
      </c>
      <c r="M175" s="50">
        <v>48864</v>
      </c>
      <c r="N175" s="49"/>
      <c r="Q175" s="49"/>
      <c r="R175" s="50"/>
      <c r="S175" s="50"/>
      <c r="T175" s="50"/>
      <c r="U175" s="50"/>
      <c r="V175" s="50"/>
    </row>
    <row r="176" spans="1:22" x14ac:dyDescent="0.2">
      <c r="B176" t="s">
        <v>977</v>
      </c>
      <c r="C176" t="s">
        <v>557</v>
      </c>
      <c r="D176">
        <v>296.21359999999999</v>
      </c>
      <c r="E176">
        <v>2022</v>
      </c>
      <c r="F176">
        <v>3.7879</v>
      </c>
      <c r="G176">
        <v>1.1043000000000001</v>
      </c>
      <c r="H176">
        <v>327.12169999999998</v>
      </c>
      <c r="I176" s="50">
        <v>74663</v>
      </c>
      <c r="J176" s="50">
        <v>43104</v>
      </c>
      <c r="K176" s="49">
        <v>117767</v>
      </c>
      <c r="L176" s="50">
        <v>9814</v>
      </c>
      <c r="M176" s="50">
        <v>117767</v>
      </c>
      <c r="N176" s="49"/>
      <c r="Q176" s="49"/>
      <c r="R176" s="50"/>
      <c r="S176" s="50"/>
      <c r="T176" s="50"/>
      <c r="U176" s="50"/>
      <c r="V176" s="50"/>
    </row>
    <row r="177" spans="1:22" x14ac:dyDescent="0.2">
      <c r="B177" t="s">
        <v>978</v>
      </c>
      <c r="C177" t="s">
        <v>558</v>
      </c>
      <c r="D177">
        <v>87.9161</v>
      </c>
      <c r="E177">
        <v>2020</v>
      </c>
      <c r="F177">
        <v>3.6</v>
      </c>
      <c r="G177">
        <v>1.0496000000000001</v>
      </c>
      <c r="H177">
        <v>92.273499999999999</v>
      </c>
      <c r="I177" s="50">
        <v>22160</v>
      </c>
      <c r="J177" s="50">
        <v>12159</v>
      </c>
      <c r="K177" s="49">
        <v>34319</v>
      </c>
      <c r="L177" s="50">
        <v>2860</v>
      </c>
      <c r="M177" s="50">
        <v>34319</v>
      </c>
      <c r="N177" s="49"/>
      <c r="Q177" s="49"/>
      <c r="R177" s="50"/>
      <c r="S177" s="50"/>
      <c r="T177" s="50"/>
      <c r="U177" s="50"/>
      <c r="V177" s="50"/>
    </row>
    <row r="178" spans="1:22" x14ac:dyDescent="0.2">
      <c r="B178" t="s">
        <v>979</v>
      </c>
      <c r="C178" t="s">
        <v>164</v>
      </c>
      <c r="D178">
        <v>74.143600000000006</v>
      </c>
      <c r="E178">
        <v>2022</v>
      </c>
      <c r="F178">
        <v>3.7078000000000002</v>
      </c>
      <c r="G178">
        <v>1.081</v>
      </c>
      <c r="H178">
        <v>80.272800000000004</v>
      </c>
      <c r="I178" s="50">
        <v>18717</v>
      </c>
      <c r="J178" s="50">
        <v>10577</v>
      </c>
      <c r="K178" s="49">
        <v>29294</v>
      </c>
      <c r="L178" s="50">
        <v>2441</v>
      </c>
      <c r="M178" s="50">
        <v>29294</v>
      </c>
      <c r="N178" s="49"/>
      <c r="Q178" s="49"/>
      <c r="R178" s="50"/>
      <c r="S178" s="50"/>
      <c r="T178" s="50"/>
      <c r="U178" s="50"/>
      <c r="V178" s="50"/>
    </row>
    <row r="179" spans="1:22" x14ac:dyDescent="0.2">
      <c r="B179" t="s">
        <v>980</v>
      </c>
      <c r="C179" t="s">
        <v>591</v>
      </c>
      <c r="D179">
        <v>72.108199999999997</v>
      </c>
      <c r="E179">
        <v>2022</v>
      </c>
      <c r="F179">
        <v>4.8981000000000003</v>
      </c>
      <c r="G179">
        <v>1.4279999999999999</v>
      </c>
      <c r="H179">
        <v>102.9718</v>
      </c>
      <c r="I179" s="50">
        <v>18175</v>
      </c>
      <c r="J179" s="50">
        <v>13568</v>
      </c>
      <c r="K179" s="49">
        <v>31743</v>
      </c>
      <c r="L179" s="50">
        <v>2645</v>
      </c>
      <c r="M179" s="50">
        <v>31743</v>
      </c>
      <c r="N179" s="49"/>
      <c r="Q179" s="49"/>
      <c r="R179" s="50"/>
      <c r="S179" s="50"/>
      <c r="T179" s="50"/>
      <c r="U179" s="50"/>
      <c r="V179" s="50"/>
    </row>
    <row r="180" spans="1:22" x14ac:dyDescent="0.2">
      <c r="B180" t="s">
        <v>981</v>
      </c>
      <c r="C180" t="s">
        <v>592</v>
      </c>
      <c r="D180">
        <v>65.543300000000002</v>
      </c>
      <c r="E180">
        <v>2020</v>
      </c>
      <c r="F180">
        <v>4.4499000000000004</v>
      </c>
      <c r="G180">
        <v>1.2972999999999999</v>
      </c>
      <c r="H180">
        <v>86.821799999999996</v>
      </c>
      <c r="I180" s="50">
        <v>16868</v>
      </c>
      <c r="J180" s="50">
        <v>11440</v>
      </c>
      <c r="K180" s="49">
        <v>28308</v>
      </c>
      <c r="L180" s="50">
        <v>2359</v>
      </c>
      <c r="M180" s="50">
        <v>28308</v>
      </c>
      <c r="N180" s="49"/>
      <c r="Q180" s="49"/>
      <c r="R180" s="50"/>
      <c r="S180" s="50"/>
      <c r="T180" s="50"/>
      <c r="U180" s="50"/>
      <c r="V180" s="50"/>
    </row>
    <row r="181" spans="1:22" x14ac:dyDescent="0.2">
      <c r="B181" t="s">
        <v>982</v>
      </c>
      <c r="C181" t="s">
        <v>593</v>
      </c>
      <c r="D181">
        <v>75.388900000000007</v>
      </c>
      <c r="E181">
        <v>2022</v>
      </c>
      <c r="F181">
        <v>3.9784000000000002</v>
      </c>
      <c r="G181">
        <v>1.1598999999999999</v>
      </c>
      <c r="H181">
        <v>87.442300000000003</v>
      </c>
      <c r="I181" s="50">
        <v>19002</v>
      </c>
      <c r="J181" s="50">
        <v>11522</v>
      </c>
      <c r="K181" s="49">
        <v>30524</v>
      </c>
      <c r="L181" s="50">
        <v>2544</v>
      </c>
      <c r="M181" s="50">
        <v>30524</v>
      </c>
      <c r="N181" s="49"/>
      <c r="Q181" s="49"/>
      <c r="R181" s="50"/>
      <c r="S181" s="50"/>
      <c r="T181" s="50"/>
      <c r="U181" s="50"/>
      <c r="V181" s="50"/>
    </row>
    <row r="182" spans="1:22" x14ac:dyDescent="0.2">
      <c r="B182" t="s">
        <v>983</v>
      </c>
      <c r="C182" t="s">
        <v>594</v>
      </c>
      <c r="D182">
        <v>45.510300000000001</v>
      </c>
      <c r="E182">
        <v>2020</v>
      </c>
      <c r="F182">
        <v>4.2824999999999998</v>
      </c>
      <c r="G182">
        <v>1.2484999999999999</v>
      </c>
      <c r="H182">
        <v>56.8215</v>
      </c>
      <c r="I182" s="50">
        <v>11471</v>
      </c>
      <c r="J182" s="50">
        <v>7487</v>
      </c>
      <c r="K182" s="49">
        <v>18958</v>
      </c>
      <c r="L182" s="50">
        <v>1580</v>
      </c>
      <c r="M182" s="50">
        <v>18958</v>
      </c>
      <c r="N182" s="49"/>
      <c r="Q182" s="49"/>
      <c r="R182" s="50"/>
      <c r="S182" s="50"/>
      <c r="T182" s="50"/>
      <c r="U182" s="50"/>
      <c r="V182" s="50"/>
    </row>
    <row r="183" spans="1:22" x14ac:dyDescent="0.2">
      <c r="B183" t="s">
        <v>984</v>
      </c>
      <c r="C183" t="s">
        <v>596</v>
      </c>
      <c r="D183">
        <v>300.84649999999999</v>
      </c>
      <c r="E183">
        <v>2020</v>
      </c>
      <c r="F183">
        <v>3.593</v>
      </c>
      <c r="G183">
        <v>1.0475000000000001</v>
      </c>
      <c r="H183">
        <v>315.14330000000001</v>
      </c>
      <c r="I183" s="50">
        <v>75830</v>
      </c>
      <c r="J183" s="50">
        <v>41526</v>
      </c>
      <c r="K183" s="49">
        <v>117356</v>
      </c>
      <c r="L183" s="50">
        <v>9780</v>
      </c>
      <c r="M183" s="50">
        <v>117356</v>
      </c>
      <c r="N183" s="49"/>
      <c r="Q183" s="49"/>
      <c r="R183" s="50"/>
      <c r="S183" s="50"/>
      <c r="T183" s="50"/>
      <c r="U183" s="50"/>
      <c r="V183" s="50"/>
    </row>
    <row r="184" spans="1:22" x14ac:dyDescent="0.2">
      <c r="B184" t="s">
        <v>985</v>
      </c>
      <c r="C184" t="s">
        <v>604</v>
      </c>
      <c r="D184">
        <v>0</v>
      </c>
      <c r="E184">
        <v>4043</v>
      </c>
      <c r="F184">
        <v>0</v>
      </c>
      <c r="G184">
        <v>1.3753</v>
      </c>
      <c r="H184">
        <v>0</v>
      </c>
      <c r="I184">
        <v>0</v>
      </c>
      <c r="J184">
        <v>0</v>
      </c>
      <c r="K184">
        <v>0</v>
      </c>
      <c r="L184">
        <v>0</v>
      </c>
      <c r="M184" s="50">
        <v>70668</v>
      </c>
      <c r="N184" s="49"/>
      <c r="Q184" s="49"/>
      <c r="R184" s="50"/>
      <c r="S184" s="50"/>
      <c r="T184" s="50"/>
      <c r="U184" s="50"/>
      <c r="V184" s="50"/>
    </row>
    <row r="185" spans="1:22" x14ac:dyDescent="0.2">
      <c r="B185" t="s">
        <v>986</v>
      </c>
      <c r="C185" t="s">
        <v>606</v>
      </c>
      <c r="D185">
        <v>157.98570000000001</v>
      </c>
      <c r="E185">
        <v>2022</v>
      </c>
      <c r="F185">
        <v>2.9249999999999998</v>
      </c>
      <c r="G185">
        <v>0</v>
      </c>
      <c r="H185">
        <v>0</v>
      </c>
      <c r="I185" s="50">
        <v>39821</v>
      </c>
      <c r="J185">
        <v>0</v>
      </c>
      <c r="K185" s="49">
        <v>39821</v>
      </c>
      <c r="L185" s="50">
        <v>3318</v>
      </c>
      <c r="M185" s="50">
        <v>39821</v>
      </c>
      <c r="N185" s="49"/>
      <c r="Q185" s="49"/>
      <c r="R185" s="50"/>
      <c r="S185" s="50"/>
      <c r="T185" s="50"/>
      <c r="U185" s="50"/>
      <c r="V185" s="50"/>
    </row>
    <row r="186" spans="1:22" x14ac:dyDescent="0.2">
      <c r="B186" t="s">
        <v>987</v>
      </c>
      <c r="C186" t="s">
        <v>607</v>
      </c>
      <c r="D186">
        <v>345.11700000000002</v>
      </c>
      <c r="E186">
        <v>2020</v>
      </c>
      <c r="F186">
        <v>3.1</v>
      </c>
      <c r="G186">
        <v>0</v>
      </c>
      <c r="H186">
        <v>0</v>
      </c>
      <c r="I186" s="50">
        <v>89993</v>
      </c>
      <c r="J186">
        <v>0</v>
      </c>
      <c r="K186" s="49">
        <v>89993</v>
      </c>
      <c r="L186" s="50">
        <v>7499</v>
      </c>
      <c r="M186" s="50">
        <v>89993</v>
      </c>
      <c r="N186" s="49"/>
      <c r="Q186" s="49"/>
      <c r="R186" s="50"/>
      <c r="S186" s="50"/>
      <c r="T186" s="50"/>
      <c r="U186" s="50"/>
      <c r="V186" s="50"/>
    </row>
    <row r="187" spans="1:22" x14ac:dyDescent="0.2">
      <c r="A187" t="s">
        <v>737</v>
      </c>
      <c r="B187" t="s">
        <v>988</v>
      </c>
      <c r="C187" t="s">
        <v>609</v>
      </c>
      <c r="D187">
        <v>273.95920000000001</v>
      </c>
      <c r="E187">
        <v>2020</v>
      </c>
      <c r="F187" t="s">
        <v>1072</v>
      </c>
      <c r="G187">
        <v>1</v>
      </c>
      <c r="H187">
        <v>286.52699999999999</v>
      </c>
      <c r="I187" s="50">
        <v>72221</v>
      </c>
      <c r="J187" s="50">
        <v>37755</v>
      </c>
      <c r="K187" s="49">
        <v>109976</v>
      </c>
      <c r="L187" s="50">
        <v>9165</v>
      </c>
      <c r="M187" s="50">
        <v>109976</v>
      </c>
      <c r="N187" s="49"/>
      <c r="Q187" s="49"/>
      <c r="R187" s="50"/>
      <c r="S187" s="50"/>
      <c r="T187" s="50"/>
      <c r="U187" s="50"/>
      <c r="V187" s="50"/>
    </row>
    <row r="188" spans="1:22" x14ac:dyDescent="0.2">
      <c r="B188" t="s">
        <v>989</v>
      </c>
      <c r="C188" t="s">
        <v>610</v>
      </c>
      <c r="D188">
        <v>262.97239999999999</v>
      </c>
      <c r="E188">
        <v>2022</v>
      </c>
      <c r="F188">
        <v>3.9018999999999999</v>
      </c>
      <c r="G188">
        <v>1.1375999999999999</v>
      </c>
      <c r="H188">
        <v>299.15219999999999</v>
      </c>
      <c r="I188" s="50">
        <v>66284</v>
      </c>
      <c r="J188" s="50">
        <v>39419</v>
      </c>
      <c r="K188" s="49">
        <v>105703</v>
      </c>
      <c r="L188" s="50">
        <v>8809</v>
      </c>
      <c r="M188" s="50">
        <v>105703</v>
      </c>
      <c r="N188" s="49"/>
      <c r="Q188" s="49"/>
      <c r="R188" s="50"/>
      <c r="S188" s="50"/>
      <c r="T188" s="50"/>
      <c r="U188" s="50"/>
      <c r="V188" s="50"/>
    </row>
    <row r="189" spans="1:22" x14ac:dyDescent="0.2">
      <c r="B189" t="s">
        <v>990</v>
      </c>
      <c r="C189" t="s">
        <v>612</v>
      </c>
      <c r="D189">
        <v>263.37759999999997</v>
      </c>
      <c r="E189">
        <v>2020</v>
      </c>
      <c r="F189">
        <v>4.0332999999999997</v>
      </c>
      <c r="G189">
        <v>1.1758999999999999</v>
      </c>
      <c r="H189">
        <v>309.7029</v>
      </c>
      <c r="I189" s="50">
        <v>66386</v>
      </c>
      <c r="J189" s="50">
        <v>40809</v>
      </c>
      <c r="K189" s="49">
        <v>107195</v>
      </c>
      <c r="L189" s="50">
        <v>8933</v>
      </c>
      <c r="M189" s="50">
        <v>107195</v>
      </c>
      <c r="N189" s="49"/>
      <c r="Q189" s="49"/>
      <c r="R189" s="50"/>
      <c r="S189" s="50"/>
      <c r="T189" s="50"/>
      <c r="U189" s="50"/>
      <c r="V189" s="50"/>
    </row>
    <row r="190" spans="1:22" x14ac:dyDescent="0.2">
      <c r="B190" t="s">
        <v>991</v>
      </c>
      <c r="C190" t="s">
        <v>613</v>
      </c>
      <c r="D190">
        <v>216.2723</v>
      </c>
      <c r="E190">
        <v>2020</v>
      </c>
      <c r="F190">
        <v>3.15</v>
      </c>
      <c r="G190">
        <v>0</v>
      </c>
      <c r="H190">
        <v>0</v>
      </c>
      <c r="I190" s="50">
        <v>54513</v>
      </c>
      <c r="J190">
        <v>0</v>
      </c>
      <c r="K190" s="49">
        <v>54513</v>
      </c>
      <c r="L190" s="50">
        <v>4543</v>
      </c>
      <c r="M190" s="50">
        <v>54513</v>
      </c>
      <c r="N190" s="49"/>
      <c r="Q190" s="49"/>
      <c r="R190" s="50"/>
      <c r="S190" s="50"/>
      <c r="T190" s="50"/>
      <c r="U190" s="50"/>
      <c r="V190" s="50"/>
    </row>
    <row r="191" spans="1:22" x14ac:dyDescent="0.2">
      <c r="A191" t="s">
        <v>737</v>
      </c>
      <c r="B191" t="s">
        <v>992</v>
      </c>
      <c r="C191" t="s">
        <v>619</v>
      </c>
      <c r="D191">
        <v>202.55179999999999</v>
      </c>
      <c r="E191">
        <v>2020</v>
      </c>
      <c r="F191" t="s">
        <v>1072</v>
      </c>
      <c r="G191">
        <v>1</v>
      </c>
      <c r="H191">
        <v>202.55179999999999</v>
      </c>
      <c r="I191" s="50">
        <v>51055</v>
      </c>
      <c r="J191" s="50">
        <v>26690</v>
      </c>
      <c r="K191" s="49">
        <v>77745</v>
      </c>
      <c r="L191" s="50">
        <v>6479</v>
      </c>
      <c r="M191" s="50">
        <v>77745</v>
      </c>
      <c r="N191" s="49"/>
      <c r="Q191" s="49"/>
      <c r="R191" s="50"/>
      <c r="S191" s="50"/>
      <c r="T191" s="50"/>
      <c r="U191" s="50"/>
      <c r="V191" s="50"/>
    </row>
    <row r="192" spans="1:22" x14ac:dyDescent="0.2">
      <c r="B192" t="s">
        <v>993</v>
      </c>
      <c r="C192" t="s">
        <v>624</v>
      </c>
      <c r="D192">
        <v>248.22569999999999</v>
      </c>
      <c r="E192">
        <v>2020</v>
      </c>
      <c r="F192">
        <v>4.2363</v>
      </c>
      <c r="G192">
        <v>1.2351000000000001</v>
      </c>
      <c r="H192">
        <v>306.57679999999999</v>
      </c>
      <c r="I192" s="50">
        <v>62567</v>
      </c>
      <c r="J192" s="50">
        <v>40397</v>
      </c>
      <c r="K192" s="49">
        <v>102964</v>
      </c>
      <c r="L192" s="50">
        <v>8580</v>
      </c>
      <c r="M192" s="50">
        <v>102964</v>
      </c>
      <c r="N192" s="49"/>
      <c r="Q192" s="49"/>
      <c r="R192" s="50"/>
      <c r="S192" s="50"/>
      <c r="T192" s="50"/>
      <c r="U192" s="50"/>
      <c r="V192" s="50"/>
    </row>
    <row r="193" spans="2:22" x14ac:dyDescent="0.2">
      <c r="B193" t="s">
        <v>994</v>
      </c>
      <c r="C193" t="s">
        <v>626</v>
      </c>
      <c r="D193">
        <v>63.844099999999997</v>
      </c>
      <c r="E193">
        <v>2021</v>
      </c>
      <c r="F193">
        <v>6.5810000000000004</v>
      </c>
      <c r="G193">
        <v>1.9187000000000001</v>
      </c>
      <c r="H193">
        <v>122.49509999999999</v>
      </c>
      <c r="I193" s="50">
        <v>16092</v>
      </c>
      <c r="J193" s="50">
        <v>16141</v>
      </c>
      <c r="K193" s="49">
        <v>32233</v>
      </c>
      <c r="L193" s="50">
        <v>2686</v>
      </c>
      <c r="M193" s="50">
        <v>32233</v>
      </c>
      <c r="N193" s="49"/>
      <c r="Q193" s="49"/>
      <c r="R193" s="50"/>
      <c r="S193" s="50"/>
      <c r="T193" s="50"/>
      <c r="U193" s="50"/>
      <c r="V193" s="50"/>
    </row>
    <row r="194" spans="2:22" x14ac:dyDescent="0.2">
      <c r="B194" t="s">
        <v>995</v>
      </c>
      <c r="C194" t="s">
        <v>627</v>
      </c>
      <c r="D194">
        <v>175.1876</v>
      </c>
      <c r="E194">
        <v>2022</v>
      </c>
      <c r="F194">
        <v>4.3136000000000001</v>
      </c>
      <c r="G194">
        <v>1.2576000000000001</v>
      </c>
      <c r="H194">
        <v>224.22989999999999</v>
      </c>
      <c r="I194" s="50">
        <v>44941</v>
      </c>
      <c r="J194" s="50">
        <v>29546</v>
      </c>
      <c r="K194" s="49">
        <v>74487</v>
      </c>
      <c r="L194" s="50">
        <v>6207</v>
      </c>
      <c r="M194" s="50">
        <v>74487</v>
      </c>
      <c r="N194" s="49"/>
      <c r="Q194" s="49"/>
      <c r="R194" s="50"/>
      <c r="S194" s="50"/>
      <c r="T194" s="50"/>
      <c r="U194" s="50"/>
      <c r="V194" s="50"/>
    </row>
    <row r="195" spans="2:22" x14ac:dyDescent="0.2">
      <c r="B195" t="s">
        <v>996</v>
      </c>
      <c r="C195" t="s">
        <v>628</v>
      </c>
      <c r="D195">
        <v>206.44229999999999</v>
      </c>
      <c r="E195">
        <v>2020</v>
      </c>
      <c r="F195">
        <v>3.4754</v>
      </c>
      <c r="G195">
        <v>1.0132000000000001</v>
      </c>
      <c r="H195">
        <v>215.559</v>
      </c>
      <c r="I195" s="50">
        <v>53623</v>
      </c>
      <c r="J195" s="50">
        <v>28404</v>
      </c>
      <c r="K195" s="49">
        <v>82027</v>
      </c>
      <c r="L195" s="50">
        <v>6836</v>
      </c>
      <c r="M195" s="50">
        <v>82027</v>
      </c>
      <c r="N195" s="49"/>
      <c r="Q195" s="49"/>
      <c r="R195" s="50"/>
      <c r="S195" s="50"/>
      <c r="T195" s="50"/>
      <c r="U195" s="50"/>
      <c r="V195" s="50"/>
    </row>
    <row r="196" spans="2:22" x14ac:dyDescent="0.2">
      <c r="B196" t="s">
        <v>1082</v>
      </c>
      <c r="C196" t="s">
        <v>632</v>
      </c>
      <c r="D196">
        <v>337.1438</v>
      </c>
      <c r="E196">
        <v>2020</v>
      </c>
      <c r="F196">
        <v>3.7139000000000002</v>
      </c>
      <c r="G196">
        <v>1.0828</v>
      </c>
      <c r="H196">
        <v>373.33339999999998</v>
      </c>
      <c r="I196" s="50">
        <v>86908</v>
      </c>
      <c r="J196" s="50">
        <v>49194</v>
      </c>
      <c r="K196" s="49">
        <v>136102</v>
      </c>
      <c r="L196" s="50">
        <v>11342</v>
      </c>
      <c r="M196" s="50">
        <v>136102</v>
      </c>
      <c r="N196" s="49"/>
      <c r="Q196" s="49"/>
      <c r="R196" s="50"/>
      <c r="S196" s="50"/>
      <c r="T196" s="50"/>
      <c r="U196" s="50"/>
      <c r="V196" s="50"/>
    </row>
    <row r="197" spans="2:22" x14ac:dyDescent="0.2">
      <c r="B197" t="s">
        <v>997</v>
      </c>
      <c r="C197" t="s">
        <v>633</v>
      </c>
      <c r="D197">
        <v>58.482799999999997</v>
      </c>
      <c r="E197">
        <v>2020</v>
      </c>
      <c r="F197">
        <v>3.7174</v>
      </c>
      <c r="G197">
        <v>1.0838000000000001</v>
      </c>
      <c r="H197">
        <v>63.383099999999999</v>
      </c>
      <c r="I197" s="50">
        <v>14741</v>
      </c>
      <c r="J197" s="50">
        <v>8352</v>
      </c>
      <c r="K197" s="49">
        <v>23093</v>
      </c>
      <c r="L197" s="50">
        <v>1924</v>
      </c>
      <c r="M197" s="50">
        <v>23093</v>
      </c>
      <c r="N197" s="49"/>
      <c r="Q197" s="49"/>
      <c r="R197" s="50"/>
      <c r="S197" s="50"/>
      <c r="T197" s="50"/>
      <c r="U197" s="50"/>
      <c r="V197" s="50"/>
    </row>
    <row r="198" spans="2:22" x14ac:dyDescent="0.2">
      <c r="B198" t="s">
        <v>998</v>
      </c>
      <c r="C198" t="s">
        <v>634</v>
      </c>
      <c r="D198">
        <v>116.2003</v>
      </c>
      <c r="E198">
        <v>2022</v>
      </c>
      <c r="F198">
        <v>2.75</v>
      </c>
      <c r="G198">
        <v>0</v>
      </c>
      <c r="H198">
        <v>0</v>
      </c>
      <c r="I198" s="50">
        <v>30578</v>
      </c>
      <c r="J198">
        <v>0</v>
      </c>
      <c r="K198" s="49">
        <v>30578</v>
      </c>
      <c r="L198" s="50">
        <v>2548</v>
      </c>
      <c r="M198" s="50">
        <v>30578</v>
      </c>
      <c r="N198" s="49"/>
      <c r="Q198" s="49"/>
      <c r="R198" s="50"/>
      <c r="S198" s="50"/>
      <c r="T198" s="50"/>
      <c r="U198" s="50"/>
      <c r="V198" s="50"/>
    </row>
    <row r="199" spans="2:22" x14ac:dyDescent="0.2">
      <c r="B199" t="s">
        <v>999</v>
      </c>
      <c r="C199" t="s">
        <v>640</v>
      </c>
      <c r="D199">
        <v>178.46420000000001</v>
      </c>
      <c r="E199">
        <v>2020</v>
      </c>
      <c r="F199">
        <v>3.7391000000000001</v>
      </c>
      <c r="G199">
        <v>1.0901000000000001</v>
      </c>
      <c r="H199">
        <v>197.8954</v>
      </c>
      <c r="I199" s="50">
        <v>45757</v>
      </c>
      <c r="J199" s="50">
        <v>26076</v>
      </c>
      <c r="K199" s="49">
        <v>71833</v>
      </c>
      <c r="L199" s="50">
        <v>5986</v>
      </c>
      <c r="M199" s="50">
        <v>71833</v>
      </c>
      <c r="N199" s="49"/>
      <c r="Q199" s="49"/>
      <c r="R199" s="50"/>
      <c r="S199" s="50"/>
      <c r="T199" s="50"/>
      <c r="U199" s="50"/>
      <c r="V199" s="50"/>
    </row>
    <row r="200" spans="2:22" x14ac:dyDescent="0.2">
      <c r="B200" t="s">
        <v>1000</v>
      </c>
      <c r="C200" t="s">
        <v>642</v>
      </c>
      <c r="D200">
        <v>171.4811</v>
      </c>
      <c r="E200">
        <v>2020</v>
      </c>
      <c r="F200">
        <v>4.3025000000000002</v>
      </c>
      <c r="G200">
        <v>1.2544</v>
      </c>
      <c r="H200">
        <v>215.10130000000001</v>
      </c>
      <c r="I200" s="50">
        <v>43223</v>
      </c>
      <c r="J200" s="50">
        <v>28344</v>
      </c>
      <c r="K200" s="49">
        <v>71567</v>
      </c>
      <c r="L200" s="50">
        <v>5964</v>
      </c>
      <c r="M200" s="50">
        <v>71567</v>
      </c>
      <c r="N200" s="49"/>
      <c r="Q200" s="49"/>
      <c r="R200" s="50"/>
      <c r="S200" s="50"/>
      <c r="T200" s="50"/>
      <c r="U200" s="50"/>
      <c r="V200" s="50"/>
    </row>
    <row r="201" spans="2:22" x14ac:dyDescent="0.2">
      <c r="B201" t="s">
        <v>1001</v>
      </c>
      <c r="C201" t="s">
        <v>643</v>
      </c>
      <c r="D201">
        <v>172.28149999999999</v>
      </c>
      <c r="E201">
        <v>2021</v>
      </c>
      <c r="F201">
        <v>4.5650000000000004</v>
      </c>
      <c r="G201">
        <v>1.3309</v>
      </c>
      <c r="H201">
        <v>236.64080000000001</v>
      </c>
      <c r="I201" s="50">
        <v>44817</v>
      </c>
      <c r="J201" s="50">
        <v>31182</v>
      </c>
      <c r="K201" s="49">
        <v>75999</v>
      </c>
      <c r="L201" s="50">
        <v>6333</v>
      </c>
      <c r="M201" s="50">
        <v>75999</v>
      </c>
      <c r="N201" s="49"/>
      <c r="Q201" s="49"/>
      <c r="R201" s="50"/>
      <c r="S201" s="50"/>
      <c r="T201" s="50"/>
      <c r="U201" s="50"/>
      <c r="V201" s="50"/>
    </row>
    <row r="202" spans="2:22" x14ac:dyDescent="0.2">
      <c r="B202" t="s">
        <v>1002</v>
      </c>
      <c r="C202" t="s">
        <v>644</v>
      </c>
      <c r="D202">
        <v>186.21719999999999</v>
      </c>
      <c r="E202">
        <v>2020</v>
      </c>
      <c r="F202">
        <v>3.77</v>
      </c>
      <c r="G202">
        <v>1.0991</v>
      </c>
      <c r="H202">
        <v>206.26939999999999</v>
      </c>
      <c r="I202" s="50">
        <v>47303</v>
      </c>
      <c r="J202" s="50">
        <v>27180</v>
      </c>
      <c r="K202" s="49">
        <v>74483</v>
      </c>
      <c r="L202" s="50">
        <v>6207</v>
      </c>
      <c r="M202" s="50">
        <v>74483</v>
      </c>
      <c r="N202" s="49"/>
      <c r="Q202" s="49"/>
      <c r="R202" s="50"/>
      <c r="S202" s="50"/>
      <c r="T202" s="50"/>
      <c r="U202" s="50"/>
      <c r="V202" s="50"/>
    </row>
    <row r="203" spans="2:22" x14ac:dyDescent="0.2">
      <c r="B203" t="s">
        <v>1003</v>
      </c>
      <c r="C203" t="s">
        <v>649</v>
      </c>
      <c r="D203">
        <v>219.08260000000001</v>
      </c>
      <c r="E203">
        <v>2020</v>
      </c>
      <c r="F203">
        <v>3.4786999999999999</v>
      </c>
      <c r="G203">
        <v>1.0142</v>
      </c>
      <c r="H203">
        <v>222.19319999999999</v>
      </c>
      <c r="I203" s="50">
        <v>55221</v>
      </c>
      <c r="J203" s="50">
        <v>29278</v>
      </c>
      <c r="K203" s="49">
        <v>84499</v>
      </c>
      <c r="L203" s="50">
        <v>7042</v>
      </c>
      <c r="M203" s="50">
        <v>84499</v>
      </c>
      <c r="N203" s="49"/>
      <c r="Q203" s="49"/>
      <c r="R203" s="50"/>
      <c r="S203" s="50"/>
      <c r="T203" s="50"/>
      <c r="U203" s="50"/>
      <c r="V203" s="50"/>
    </row>
    <row r="204" spans="2:22" x14ac:dyDescent="0.2">
      <c r="B204" t="s">
        <v>1004</v>
      </c>
      <c r="C204" t="s">
        <v>650</v>
      </c>
      <c r="D204">
        <v>349.65629999999999</v>
      </c>
      <c r="E204">
        <v>2020</v>
      </c>
      <c r="F204">
        <v>3.43</v>
      </c>
      <c r="G204">
        <v>1</v>
      </c>
      <c r="H204">
        <v>349.65629999999999</v>
      </c>
      <c r="I204" s="50">
        <v>88133</v>
      </c>
      <c r="J204" s="50">
        <v>46074</v>
      </c>
      <c r="K204" s="49">
        <v>134207</v>
      </c>
      <c r="L204" s="50">
        <v>11184</v>
      </c>
      <c r="M204" s="50">
        <v>134207</v>
      </c>
      <c r="N204" s="49"/>
      <c r="Q204" s="49"/>
      <c r="R204" s="50"/>
      <c r="S204" s="50"/>
      <c r="T204" s="50"/>
      <c r="U204" s="50"/>
      <c r="V204" s="50"/>
    </row>
    <row r="205" spans="2:22" x14ac:dyDescent="0.2">
      <c r="B205" t="s">
        <v>1005</v>
      </c>
      <c r="C205" t="s">
        <v>653</v>
      </c>
      <c r="D205">
        <v>286.30020000000002</v>
      </c>
      <c r="E205">
        <v>2020</v>
      </c>
      <c r="F205">
        <v>3.0085000000000002</v>
      </c>
      <c r="G205">
        <v>0</v>
      </c>
      <c r="H205">
        <v>0</v>
      </c>
      <c r="I205" s="50">
        <v>73092</v>
      </c>
      <c r="J205">
        <v>0</v>
      </c>
      <c r="K205" s="49">
        <v>73092</v>
      </c>
      <c r="L205" s="50">
        <v>6091</v>
      </c>
      <c r="M205" s="50">
        <v>73092</v>
      </c>
      <c r="N205" s="49"/>
      <c r="Q205" s="49"/>
      <c r="R205" s="50"/>
      <c r="S205" s="50"/>
      <c r="T205" s="50"/>
      <c r="U205" s="50"/>
      <c r="V205" s="50"/>
    </row>
    <row r="206" spans="2:22" x14ac:dyDescent="0.2">
      <c r="B206" t="s">
        <v>1006</v>
      </c>
      <c r="C206" t="s">
        <v>657</v>
      </c>
      <c r="D206">
        <v>275.93950000000001</v>
      </c>
      <c r="E206">
        <v>2020</v>
      </c>
      <c r="F206">
        <v>3.52</v>
      </c>
      <c r="G206">
        <v>1.0262</v>
      </c>
      <c r="H206">
        <v>283.17989999999998</v>
      </c>
      <c r="I206" s="50">
        <v>69552</v>
      </c>
      <c r="J206" s="50">
        <v>37314</v>
      </c>
      <c r="K206" s="49">
        <v>106866</v>
      </c>
      <c r="L206" s="50">
        <v>8905</v>
      </c>
      <c r="M206" s="50">
        <v>106866</v>
      </c>
      <c r="N206" s="49"/>
      <c r="Q206" s="49"/>
      <c r="R206" s="50"/>
      <c r="S206" s="50"/>
      <c r="T206" s="50"/>
      <c r="U206" s="50"/>
      <c r="V206" s="50"/>
    </row>
    <row r="207" spans="2:22" x14ac:dyDescent="0.2">
      <c r="B207" t="s">
        <v>1007</v>
      </c>
      <c r="C207" t="s">
        <v>658</v>
      </c>
      <c r="D207">
        <v>326.2835</v>
      </c>
      <c r="E207">
        <v>2020</v>
      </c>
      <c r="F207">
        <v>3.5701999999999998</v>
      </c>
      <c r="G207">
        <v>1.0408999999999999</v>
      </c>
      <c r="H207">
        <v>339.62020000000001</v>
      </c>
      <c r="I207" s="50">
        <v>82242</v>
      </c>
      <c r="J207" s="50">
        <v>44751</v>
      </c>
      <c r="K207" s="49">
        <v>126993</v>
      </c>
      <c r="L207" s="50">
        <v>10583</v>
      </c>
      <c r="M207" s="50">
        <v>126993</v>
      </c>
      <c r="N207" s="49"/>
      <c r="Q207" s="49"/>
      <c r="R207" s="50"/>
      <c r="S207" s="50"/>
      <c r="T207" s="50"/>
      <c r="U207" s="50"/>
      <c r="V207" s="50"/>
    </row>
    <row r="208" spans="2:22" x14ac:dyDescent="0.2">
      <c r="B208" t="s">
        <v>1008</v>
      </c>
      <c r="C208" t="s">
        <v>662</v>
      </c>
      <c r="D208">
        <v>67.728399999999993</v>
      </c>
      <c r="E208">
        <v>2020</v>
      </c>
      <c r="F208">
        <v>3.5142000000000002</v>
      </c>
      <c r="G208">
        <v>1.0245</v>
      </c>
      <c r="H208">
        <v>72.257199999999997</v>
      </c>
      <c r="I208" s="50">
        <v>17782</v>
      </c>
      <c r="J208" s="50">
        <v>9525</v>
      </c>
      <c r="K208" s="49">
        <v>27307</v>
      </c>
      <c r="L208" s="50">
        <v>2275</v>
      </c>
      <c r="M208" s="50">
        <v>27307</v>
      </c>
      <c r="N208" s="49"/>
      <c r="Q208" s="49"/>
      <c r="R208" s="50"/>
      <c r="S208" s="50"/>
      <c r="T208" s="50"/>
      <c r="U208" s="50"/>
      <c r="V208" s="5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O543"/>
  <sheetViews>
    <sheetView workbookViewId="0">
      <pane xSplit="1" ySplit="1" topLeftCell="B403" activePane="bottomRight" state="frozen"/>
      <selection pane="topRight" activeCell="B1" sqref="B1"/>
      <selection pane="bottomLeft" activeCell="A2" sqref="A2"/>
      <selection pane="bottomRight" activeCell="L405" sqref="L405"/>
    </sheetView>
  </sheetViews>
  <sheetFormatPr defaultColWidth="9.28515625" defaultRowHeight="12.75" x14ac:dyDescent="0.2"/>
  <cols>
    <col min="1" max="1" width="11.140625" style="67" bestFit="1" customWidth="1"/>
    <col min="2" max="2" width="12.7109375" bestFit="1" customWidth="1"/>
    <col min="3" max="3" width="9.140625" bestFit="1" customWidth="1"/>
    <col min="4" max="4" width="11.140625" bestFit="1" customWidth="1"/>
    <col min="5" max="5" width="13.85546875" bestFit="1" customWidth="1"/>
    <col min="6" max="6" width="18.28515625" bestFit="1" customWidth="1"/>
    <col min="7" max="8" width="10.140625" bestFit="1" customWidth="1"/>
    <col min="9" max="10" width="11.7109375" bestFit="1" customWidth="1"/>
    <col min="11" max="11" width="10.140625" bestFit="1" customWidth="1"/>
    <col min="12" max="13" width="12.7109375" bestFit="1" customWidth="1"/>
    <col min="14" max="14" width="13.85546875" bestFit="1" customWidth="1"/>
  </cols>
  <sheetData>
    <row r="1" spans="1:14" s="65" customFormat="1" ht="75" x14ac:dyDescent="0.25">
      <c r="A1" s="163" t="s">
        <v>124</v>
      </c>
      <c r="B1" s="65" t="s">
        <v>130</v>
      </c>
      <c r="C1" s="65" t="s">
        <v>131</v>
      </c>
      <c r="D1" s="65" t="s">
        <v>132</v>
      </c>
      <c r="E1" s="65" t="s">
        <v>133</v>
      </c>
      <c r="F1" s="65" t="s">
        <v>70</v>
      </c>
      <c r="G1" s="65" t="s">
        <v>134</v>
      </c>
      <c r="H1" s="65" t="s">
        <v>135</v>
      </c>
      <c r="I1" s="65" t="s">
        <v>136</v>
      </c>
      <c r="J1" s="65" t="s">
        <v>137</v>
      </c>
      <c r="K1" s="65" t="s">
        <v>138</v>
      </c>
      <c r="L1" s="65" t="s">
        <v>139</v>
      </c>
      <c r="M1" s="65" t="s">
        <v>140</v>
      </c>
      <c r="N1" s="65" t="s">
        <v>126</v>
      </c>
    </row>
    <row r="2" spans="1:14" x14ac:dyDescent="0.2">
      <c r="A2" s="67">
        <v>1090</v>
      </c>
      <c r="B2" s="50">
        <v>11127150</v>
      </c>
      <c r="C2">
        <v>2.62</v>
      </c>
      <c r="D2">
        <v>0</v>
      </c>
      <c r="E2" s="49">
        <v>371661.72</v>
      </c>
      <c r="F2">
        <v>0</v>
      </c>
      <c r="G2" s="49">
        <v>13763.71</v>
      </c>
      <c r="H2" s="49">
        <v>1725.21</v>
      </c>
      <c r="I2" s="49">
        <v>79505.39</v>
      </c>
      <c r="J2">
        <v>80.19</v>
      </c>
      <c r="K2">
        <v>0</v>
      </c>
      <c r="L2" s="49">
        <v>120856.36</v>
      </c>
      <c r="M2" s="49">
        <v>215930.86</v>
      </c>
      <c r="N2" s="49">
        <v>587592.57999999996</v>
      </c>
    </row>
    <row r="3" spans="1:14" x14ac:dyDescent="0.2">
      <c r="A3" s="67">
        <v>1091</v>
      </c>
      <c r="B3" s="50">
        <v>166902396</v>
      </c>
      <c r="C3">
        <v>2.76</v>
      </c>
      <c r="D3">
        <v>0</v>
      </c>
      <c r="E3" s="49">
        <v>5566749.0199999996</v>
      </c>
      <c r="F3">
        <v>0</v>
      </c>
      <c r="G3" s="49">
        <v>105786.23</v>
      </c>
      <c r="H3">
        <v>0</v>
      </c>
      <c r="I3" s="49">
        <v>620470.35</v>
      </c>
      <c r="J3">
        <v>0</v>
      </c>
      <c r="K3">
        <v>0</v>
      </c>
      <c r="L3" s="49">
        <v>1027717.58</v>
      </c>
      <c r="M3" s="49">
        <v>1753974.16</v>
      </c>
      <c r="N3" s="49">
        <v>7320723.1799999997</v>
      </c>
    </row>
    <row r="4" spans="1:14" x14ac:dyDescent="0.2">
      <c r="A4" s="67">
        <v>1092</v>
      </c>
      <c r="B4" s="50">
        <v>9672117</v>
      </c>
      <c r="C4">
        <v>2.63</v>
      </c>
      <c r="D4">
        <v>0</v>
      </c>
      <c r="E4" s="49">
        <v>323028.49</v>
      </c>
      <c r="F4">
        <v>0</v>
      </c>
      <c r="G4" s="49">
        <v>11465.04</v>
      </c>
      <c r="H4">
        <v>0</v>
      </c>
      <c r="I4" s="49">
        <v>66858.48</v>
      </c>
      <c r="J4">
        <v>214.54</v>
      </c>
      <c r="K4">
        <v>0</v>
      </c>
      <c r="L4" s="49">
        <v>104138.08</v>
      </c>
      <c r="M4" s="49">
        <v>182676.14</v>
      </c>
      <c r="N4" s="49">
        <v>505704.63</v>
      </c>
    </row>
    <row r="5" spans="1:14" x14ac:dyDescent="0.2">
      <c r="A5" s="67">
        <v>2089</v>
      </c>
      <c r="B5" s="50">
        <v>15246640</v>
      </c>
      <c r="C5">
        <v>2.58</v>
      </c>
      <c r="D5">
        <v>0</v>
      </c>
      <c r="E5" s="49">
        <v>509467.39</v>
      </c>
      <c r="F5">
        <v>0</v>
      </c>
      <c r="G5" s="49">
        <v>28903.98</v>
      </c>
      <c r="H5">
        <v>0</v>
      </c>
      <c r="I5" s="49">
        <v>70931.929999999993</v>
      </c>
      <c r="J5" s="49">
        <v>1487.3</v>
      </c>
      <c r="K5">
        <v>0</v>
      </c>
      <c r="L5" s="49">
        <v>160819.26</v>
      </c>
      <c r="M5" s="49">
        <v>262142.46</v>
      </c>
      <c r="N5" s="49">
        <v>771609.85</v>
      </c>
    </row>
    <row r="6" spans="1:14" x14ac:dyDescent="0.2">
      <c r="A6" s="67">
        <v>2090</v>
      </c>
      <c r="B6" s="50">
        <v>12290577</v>
      </c>
      <c r="C6">
        <v>2.68</v>
      </c>
      <c r="D6">
        <v>0</v>
      </c>
      <c r="E6" s="49">
        <v>410268.8</v>
      </c>
      <c r="F6">
        <v>0</v>
      </c>
      <c r="G6" s="49">
        <v>13778</v>
      </c>
      <c r="H6">
        <v>0</v>
      </c>
      <c r="I6" s="49">
        <v>33541.449999999997</v>
      </c>
      <c r="J6">
        <v>0</v>
      </c>
      <c r="K6">
        <v>0</v>
      </c>
      <c r="L6" s="49">
        <v>72180.570000000007</v>
      </c>
      <c r="M6" s="49">
        <v>119500.02</v>
      </c>
      <c r="N6" s="49">
        <v>529768.81999999995</v>
      </c>
    </row>
    <row r="7" spans="1:14" x14ac:dyDescent="0.2">
      <c r="A7" s="67">
        <v>2097</v>
      </c>
      <c r="B7" s="50">
        <v>122627323</v>
      </c>
      <c r="C7">
        <v>2.64</v>
      </c>
      <c r="D7">
        <v>0</v>
      </c>
      <c r="E7" s="49">
        <v>4095075.69</v>
      </c>
      <c r="F7">
        <v>0</v>
      </c>
      <c r="G7" s="49">
        <v>176754.62</v>
      </c>
      <c r="H7">
        <v>0</v>
      </c>
      <c r="I7" s="49">
        <v>430540.27</v>
      </c>
      <c r="J7">
        <v>0</v>
      </c>
      <c r="K7">
        <v>0</v>
      </c>
      <c r="L7" s="49">
        <v>942366.52</v>
      </c>
      <c r="M7" s="49">
        <v>1549661.41</v>
      </c>
      <c r="N7" s="49">
        <v>5644737.0999999996</v>
      </c>
    </row>
    <row r="8" spans="1:14" x14ac:dyDescent="0.2">
      <c r="A8" s="67">
        <v>3031</v>
      </c>
      <c r="B8" s="50">
        <v>26181935</v>
      </c>
      <c r="C8">
        <v>2.68</v>
      </c>
      <c r="D8">
        <v>0</v>
      </c>
      <c r="E8" s="49">
        <v>873972.89</v>
      </c>
      <c r="F8">
        <v>0</v>
      </c>
      <c r="G8" s="49">
        <v>135959.09</v>
      </c>
      <c r="H8">
        <v>6.98</v>
      </c>
      <c r="I8" s="49">
        <v>184502.73</v>
      </c>
      <c r="J8">
        <v>0</v>
      </c>
      <c r="K8">
        <v>0</v>
      </c>
      <c r="L8" s="49">
        <v>225514.61</v>
      </c>
      <c r="M8" s="49">
        <v>545983.41</v>
      </c>
      <c r="N8" s="49">
        <v>1419956.3</v>
      </c>
    </row>
    <row r="9" spans="1:14" x14ac:dyDescent="0.2">
      <c r="A9" s="67">
        <v>3032</v>
      </c>
      <c r="B9" s="50">
        <v>29971722</v>
      </c>
      <c r="C9">
        <v>2.67</v>
      </c>
      <c r="D9">
        <v>0</v>
      </c>
      <c r="E9" s="49">
        <v>1000581.66</v>
      </c>
      <c r="F9">
        <v>0</v>
      </c>
      <c r="G9" s="49">
        <v>91129.88</v>
      </c>
      <c r="H9">
        <v>0</v>
      </c>
      <c r="I9" s="49">
        <v>124523.45</v>
      </c>
      <c r="J9">
        <v>0</v>
      </c>
      <c r="K9">
        <v>0</v>
      </c>
      <c r="L9" s="49">
        <v>146775.07999999999</v>
      </c>
      <c r="M9" s="49">
        <v>362428.4</v>
      </c>
      <c r="N9" s="49">
        <v>1363010.06</v>
      </c>
    </row>
    <row r="10" spans="1:14" x14ac:dyDescent="0.2">
      <c r="A10" s="67">
        <v>3033</v>
      </c>
      <c r="B10" s="50">
        <v>13017738</v>
      </c>
      <c r="C10">
        <v>2.65</v>
      </c>
      <c r="D10">
        <v>0</v>
      </c>
      <c r="E10" s="49">
        <v>434675.94</v>
      </c>
      <c r="F10">
        <v>0</v>
      </c>
      <c r="G10" s="49">
        <v>40493.11</v>
      </c>
      <c r="H10">
        <v>0</v>
      </c>
      <c r="I10" s="49">
        <v>56342.06</v>
      </c>
      <c r="J10">
        <v>0</v>
      </c>
      <c r="K10">
        <v>0</v>
      </c>
      <c r="L10" s="49">
        <v>66162.13</v>
      </c>
      <c r="M10" s="49">
        <v>162997.29999999999</v>
      </c>
      <c r="N10" s="49">
        <v>597673.24</v>
      </c>
    </row>
    <row r="11" spans="1:14" x14ac:dyDescent="0.2">
      <c r="A11" s="67">
        <v>4106</v>
      </c>
      <c r="B11" s="50">
        <v>23479395</v>
      </c>
      <c r="C11">
        <v>1.92</v>
      </c>
      <c r="D11">
        <v>0</v>
      </c>
      <c r="E11" s="49">
        <v>789880.66</v>
      </c>
      <c r="F11">
        <v>0</v>
      </c>
      <c r="G11" s="49">
        <v>19849.990000000002</v>
      </c>
      <c r="H11">
        <v>0</v>
      </c>
      <c r="I11" s="49">
        <v>101099.61</v>
      </c>
      <c r="J11" s="49">
        <v>8712.64</v>
      </c>
      <c r="K11">
        <v>0</v>
      </c>
      <c r="L11" s="49">
        <v>148563.06</v>
      </c>
      <c r="M11" s="49">
        <v>278225.3</v>
      </c>
      <c r="N11" s="49">
        <v>1068105.96</v>
      </c>
    </row>
    <row r="12" spans="1:14" x14ac:dyDescent="0.2">
      <c r="A12" s="67">
        <v>4109</v>
      </c>
      <c r="B12" s="50">
        <v>36420155</v>
      </c>
      <c r="C12">
        <v>2.35</v>
      </c>
      <c r="D12">
        <v>0</v>
      </c>
      <c r="E12" s="49">
        <v>1219854.8500000001</v>
      </c>
      <c r="F12">
        <v>0</v>
      </c>
      <c r="G12" s="49">
        <v>34021.870000000003</v>
      </c>
      <c r="H12">
        <v>0</v>
      </c>
      <c r="I12" s="49">
        <v>191769.88</v>
      </c>
      <c r="J12">
        <v>0</v>
      </c>
      <c r="K12">
        <v>0</v>
      </c>
      <c r="L12" s="49">
        <v>255456.5</v>
      </c>
      <c r="M12" s="49">
        <v>481248.24</v>
      </c>
      <c r="N12" s="49">
        <v>1701103.09</v>
      </c>
    </row>
    <row r="13" spans="1:14" x14ac:dyDescent="0.2">
      <c r="A13" s="67">
        <v>4110</v>
      </c>
      <c r="B13" s="50">
        <v>148163005</v>
      </c>
      <c r="C13">
        <v>2.75</v>
      </c>
      <c r="D13">
        <v>0</v>
      </c>
      <c r="E13" s="49">
        <v>4942236.32</v>
      </c>
      <c r="F13">
        <v>0</v>
      </c>
      <c r="G13" s="49">
        <v>133903.54</v>
      </c>
      <c r="H13">
        <v>0</v>
      </c>
      <c r="I13" s="49">
        <v>703588.95</v>
      </c>
      <c r="J13">
        <v>0</v>
      </c>
      <c r="K13">
        <v>0</v>
      </c>
      <c r="L13" s="49">
        <v>1045070.02</v>
      </c>
      <c r="M13" s="49">
        <v>1882562.51</v>
      </c>
      <c r="N13" s="49">
        <v>6824798.8300000001</v>
      </c>
    </row>
    <row r="14" spans="1:14" x14ac:dyDescent="0.2">
      <c r="A14" s="67">
        <v>5120</v>
      </c>
      <c r="B14" s="50">
        <v>14198132</v>
      </c>
      <c r="C14">
        <v>3.44</v>
      </c>
      <c r="D14">
        <v>0</v>
      </c>
      <c r="E14" s="49">
        <v>470243.27</v>
      </c>
      <c r="F14">
        <v>0</v>
      </c>
      <c r="G14" s="49">
        <v>9742.9</v>
      </c>
      <c r="H14">
        <v>0</v>
      </c>
      <c r="I14" s="49">
        <v>39305.46</v>
      </c>
      <c r="J14">
        <v>0</v>
      </c>
      <c r="K14">
        <v>0</v>
      </c>
      <c r="L14" s="49">
        <v>186815.14</v>
      </c>
      <c r="M14" s="49">
        <v>235863.5</v>
      </c>
      <c r="N14" s="49">
        <v>706106.77</v>
      </c>
    </row>
    <row r="15" spans="1:14" x14ac:dyDescent="0.2">
      <c r="A15" s="67">
        <v>5121</v>
      </c>
      <c r="B15" s="50">
        <v>24805612</v>
      </c>
      <c r="C15">
        <v>2.61</v>
      </c>
      <c r="D15">
        <v>0</v>
      </c>
      <c r="E15" s="49">
        <v>828625.76</v>
      </c>
      <c r="F15">
        <v>0</v>
      </c>
      <c r="G15" s="49">
        <v>16339.79</v>
      </c>
      <c r="H15">
        <v>0</v>
      </c>
      <c r="I15" s="49">
        <v>71926.070000000007</v>
      </c>
      <c r="J15">
        <v>0</v>
      </c>
      <c r="K15" s="49">
        <v>13785.79</v>
      </c>
      <c r="L15" s="49">
        <v>319765.76000000001</v>
      </c>
      <c r="M15" s="49">
        <v>421817.41</v>
      </c>
      <c r="N15" s="49">
        <v>1250443.17</v>
      </c>
    </row>
    <row r="16" spans="1:14" x14ac:dyDescent="0.2">
      <c r="A16" s="67">
        <v>5122</v>
      </c>
      <c r="B16" s="50">
        <v>10889730</v>
      </c>
      <c r="C16">
        <v>3.04</v>
      </c>
      <c r="D16">
        <v>0</v>
      </c>
      <c r="E16" s="49">
        <v>362162.8</v>
      </c>
      <c r="F16">
        <v>0</v>
      </c>
      <c r="G16" s="49">
        <v>5528.07</v>
      </c>
      <c r="H16">
        <v>0</v>
      </c>
      <c r="I16" s="49">
        <v>27011.64</v>
      </c>
      <c r="J16">
        <v>0</v>
      </c>
      <c r="K16">
        <v>0</v>
      </c>
      <c r="L16" s="49">
        <v>138570.16</v>
      </c>
      <c r="M16" s="49">
        <v>171109.86</v>
      </c>
      <c r="N16" s="49">
        <v>533272.66</v>
      </c>
    </row>
    <row r="17" spans="1:14" x14ac:dyDescent="0.2">
      <c r="A17" s="67">
        <v>5123</v>
      </c>
      <c r="B17" s="50">
        <v>114654183</v>
      </c>
      <c r="C17">
        <v>2.66</v>
      </c>
      <c r="D17">
        <v>0</v>
      </c>
      <c r="E17" s="49">
        <v>3828030.29</v>
      </c>
      <c r="F17">
        <v>0</v>
      </c>
      <c r="G17" s="49">
        <v>36647.050000000003</v>
      </c>
      <c r="H17">
        <v>0</v>
      </c>
      <c r="I17" s="49">
        <v>156410.51999999999</v>
      </c>
      <c r="J17">
        <v>0</v>
      </c>
      <c r="K17" s="49">
        <v>54973.45</v>
      </c>
      <c r="L17" s="49">
        <v>770607.7</v>
      </c>
      <c r="M17" s="49">
        <v>1018638.72</v>
      </c>
      <c r="N17" s="49">
        <v>4846669.01</v>
      </c>
    </row>
    <row r="18" spans="1:14" x14ac:dyDescent="0.2">
      <c r="A18" s="67">
        <v>5124</v>
      </c>
      <c r="B18" s="50">
        <v>20487422</v>
      </c>
      <c r="C18">
        <v>2.61</v>
      </c>
      <c r="D18">
        <v>0</v>
      </c>
      <c r="E18" s="49">
        <v>684377.62</v>
      </c>
      <c r="F18">
        <v>0</v>
      </c>
      <c r="G18" s="49">
        <v>12191.81</v>
      </c>
      <c r="H18">
        <v>0</v>
      </c>
      <c r="I18" s="49">
        <v>59585.83</v>
      </c>
      <c r="J18">
        <v>0</v>
      </c>
      <c r="K18">
        <v>0</v>
      </c>
      <c r="L18" s="49">
        <v>309679.07</v>
      </c>
      <c r="M18" s="49">
        <v>381456.71</v>
      </c>
      <c r="N18" s="49">
        <v>1065834.33</v>
      </c>
    </row>
    <row r="19" spans="1:14" x14ac:dyDescent="0.2">
      <c r="A19" s="67">
        <v>5127</v>
      </c>
      <c r="B19" s="50">
        <v>40784051</v>
      </c>
      <c r="C19">
        <v>2.7</v>
      </c>
      <c r="D19">
        <v>0</v>
      </c>
      <c r="E19" s="49">
        <v>1361122.84</v>
      </c>
      <c r="F19">
        <v>303.69</v>
      </c>
      <c r="G19" s="49">
        <v>18170.240000000002</v>
      </c>
      <c r="H19">
        <v>0</v>
      </c>
      <c r="I19" s="49">
        <v>24810.26</v>
      </c>
      <c r="J19" s="49">
        <v>6044.18</v>
      </c>
      <c r="K19" s="49">
        <v>21379.21</v>
      </c>
      <c r="L19" s="49">
        <v>114525.07</v>
      </c>
      <c r="M19" s="49">
        <v>185232.64000000001</v>
      </c>
      <c r="N19" s="49">
        <v>1546355.48</v>
      </c>
    </row>
    <row r="20" spans="1:14" x14ac:dyDescent="0.2">
      <c r="A20" s="67">
        <v>5128</v>
      </c>
      <c r="B20" s="50">
        <v>120578012</v>
      </c>
      <c r="C20">
        <v>2.66</v>
      </c>
      <c r="D20">
        <v>0</v>
      </c>
      <c r="E20" s="49">
        <v>4025812.85</v>
      </c>
      <c r="F20">
        <v>0</v>
      </c>
      <c r="G20" s="49">
        <v>53459.81</v>
      </c>
      <c r="H20">
        <v>0</v>
      </c>
      <c r="I20" s="49">
        <v>212012.83</v>
      </c>
      <c r="J20">
        <v>0</v>
      </c>
      <c r="K20">
        <v>0</v>
      </c>
      <c r="L20" s="49">
        <v>799070.27</v>
      </c>
      <c r="M20" s="49">
        <v>1064542.9099999999</v>
      </c>
      <c r="N20" s="49">
        <v>5090355.76</v>
      </c>
    </row>
    <row r="21" spans="1:14" x14ac:dyDescent="0.2">
      <c r="A21" s="67">
        <v>6101</v>
      </c>
      <c r="B21" s="50">
        <v>24049300</v>
      </c>
      <c r="C21">
        <v>2.14</v>
      </c>
      <c r="D21">
        <v>0</v>
      </c>
      <c r="E21" s="49">
        <v>807238.32</v>
      </c>
      <c r="F21">
        <v>0</v>
      </c>
      <c r="G21" s="49">
        <v>25468.21</v>
      </c>
      <c r="H21">
        <v>0</v>
      </c>
      <c r="I21" s="49">
        <v>113230.56</v>
      </c>
      <c r="J21">
        <v>0</v>
      </c>
      <c r="K21">
        <v>0</v>
      </c>
      <c r="L21" s="49">
        <v>207633.98</v>
      </c>
      <c r="M21" s="49">
        <v>346332.75</v>
      </c>
      <c r="N21" s="49">
        <v>1153571.07</v>
      </c>
    </row>
    <row r="22" spans="1:14" x14ac:dyDescent="0.2">
      <c r="A22" s="67">
        <v>6103</v>
      </c>
      <c r="B22" s="50">
        <v>14893280</v>
      </c>
      <c r="C22">
        <v>2.11</v>
      </c>
      <c r="D22">
        <v>0</v>
      </c>
      <c r="E22" s="49">
        <v>500060.79</v>
      </c>
      <c r="F22">
        <v>0</v>
      </c>
      <c r="G22" s="49">
        <v>13426.63</v>
      </c>
      <c r="H22">
        <v>0</v>
      </c>
      <c r="I22" s="49">
        <v>59273.49</v>
      </c>
      <c r="J22">
        <v>0</v>
      </c>
      <c r="K22">
        <v>0</v>
      </c>
      <c r="L22" s="49">
        <v>107592.22</v>
      </c>
      <c r="M22" s="49">
        <v>180292.34</v>
      </c>
      <c r="N22" s="49">
        <v>680353.13</v>
      </c>
    </row>
    <row r="23" spans="1:14" x14ac:dyDescent="0.2">
      <c r="A23" s="67">
        <v>6104</v>
      </c>
      <c r="B23" s="50">
        <v>86508940</v>
      </c>
      <c r="C23">
        <v>2.11</v>
      </c>
      <c r="D23">
        <v>0</v>
      </c>
      <c r="E23" s="49">
        <v>2904647.53</v>
      </c>
      <c r="F23">
        <v>1.78</v>
      </c>
      <c r="G23" s="49">
        <v>66003.5</v>
      </c>
      <c r="H23" s="49">
        <v>1498.13</v>
      </c>
      <c r="I23" s="49">
        <v>293442.82</v>
      </c>
      <c r="J23">
        <v>0</v>
      </c>
      <c r="K23">
        <v>0</v>
      </c>
      <c r="L23" s="49">
        <v>556154.59</v>
      </c>
      <c r="M23" s="49">
        <v>917100.82</v>
      </c>
      <c r="N23" s="49">
        <v>3821748.35</v>
      </c>
    </row>
    <row r="24" spans="1:14" x14ac:dyDescent="0.2">
      <c r="A24" s="67">
        <v>7121</v>
      </c>
      <c r="B24" s="50">
        <v>11342118</v>
      </c>
      <c r="C24">
        <v>2.4900000000000002</v>
      </c>
      <c r="D24">
        <v>0</v>
      </c>
      <c r="E24" s="49">
        <v>379347.68</v>
      </c>
      <c r="F24">
        <v>0</v>
      </c>
      <c r="G24" s="49">
        <v>16344.54</v>
      </c>
      <c r="H24">
        <v>0</v>
      </c>
      <c r="I24" s="49">
        <v>45504.78</v>
      </c>
      <c r="J24">
        <v>895.47</v>
      </c>
      <c r="K24">
        <v>0</v>
      </c>
      <c r="L24" s="49">
        <v>90292.83</v>
      </c>
      <c r="M24" s="49">
        <v>153037.62</v>
      </c>
      <c r="N24" s="49">
        <v>532385.30000000005</v>
      </c>
    </row>
    <row r="25" spans="1:14" x14ac:dyDescent="0.2">
      <c r="A25" s="67">
        <v>7122</v>
      </c>
      <c r="B25" s="50">
        <v>7656439</v>
      </c>
      <c r="C25">
        <v>2.73</v>
      </c>
      <c r="D25">
        <v>0</v>
      </c>
      <c r="E25" s="49">
        <v>255446.44</v>
      </c>
      <c r="F25">
        <v>0</v>
      </c>
      <c r="G25" s="49">
        <v>12196.36</v>
      </c>
      <c r="H25" s="49">
        <v>5338.51</v>
      </c>
      <c r="I25" s="49">
        <v>33831.279999999999</v>
      </c>
      <c r="J25">
        <v>626.09</v>
      </c>
      <c r="K25">
        <v>0</v>
      </c>
      <c r="L25" s="49">
        <v>67161.81</v>
      </c>
      <c r="M25" s="49">
        <v>119154.04</v>
      </c>
      <c r="N25" s="49">
        <v>374600.48</v>
      </c>
    </row>
    <row r="26" spans="1:14" x14ac:dyDescent="0.2">
      <c r="A26" s="67">
        <v>7123</v>
      </c>
      <c r="B26" s="50">
        <v>28566923</v>
      </c>
      <c r="C26">
        <v>2.4</v>
      </c>
      <c r="D26">
        <v>0</v>
      </c>
      <c r="E26" s="49">
        <v>956329.17</v>
      </c>
      <c r="F26">
        <v>0</v>
      </c>
      <c r="G26" s="49">
        <v>48592.57</v>
      </c>
      <c r="H26">
        <v>0</v>
      </c>
      <c r="I26" s="49">
        <v>134983.37</v>
      </c>
      <c r="J26">
        <v>0</v>
      </c>
      <c r="K26">
        <v>0</v>
      </c>
      <c r="L26" s="49">
        <v>266648.12</v>
      </c>
      <c r="M26" s="49">
        <v>450224.06</v>
      </c>
      <c r="N26" s="49">
        <v>1406553.23</v>
      </c>
    </row>
    <row r="27" spans="1:14" x14ac:dyDescent="0.2">
      <c r="A27" s="67">
        <v>7124</v>
      </c>
      <c r="B27" s="50">
        <v>18679690</v>
      </c>
      <c r="C27">
        <v>2.6</v>
      </c>
      <c r="D27">
        <v>0</v>
      </c>
      <c r="E27" s="49">
        <v>624054.81999999995</v>
      </c>
      <c r="F27">
        <v>0</v>
      </c>
      <c r="G27" s="49">
        <v>34392.39</v>
      </c>
      <c r="H27" s="49">
        <v>5753.95</v>
      </c>
      <c r="I27" s="49">
        <v>96758.66</v>
      </c>
      <c r="J27" s="49">
        <v>2801.3</v>
      </c>
      <c r="K27">
        <v>0</v>
      </c>
      <c r="L27" s="49">
        <v>196771.47</v>
      </c>
      <c r="M27" s="49">
        <v>336477.76</v>
      </c>
      <c r="N27" s="49">
        <v>960532.58</v>
      </c>
    </row>
    <row r="28" spans="1:14" x14ac:dyDescent="0.2">
      <c r="A28" s="67">
        <v>7125</v>
      </c>
      <c r="B28" s="50">
        <v>6594001</v>
      </c>
      <c r="C28">
        <v>2.73</v>
      </c>
      <c r="D28">
        <v>0</v>
      </c>
      <c r="E28" s="49">
        <v>219999.68</v>
      </c>
      <c r="F28" s="49">
        <v>2852.04</v>
      </c>
      <c r="G28" s="49">
        <v>8859.7000000000007</v>
      </c>
      <c r="H28">
        <v>0</v>
      </c>
      <c r="I28" s="49">
        <v>26491.09</v>
      </c>
      <c r="J28">
        <v>0</v>
      </c>
      <c r="K28">
        <v>0</v>
      </c>
      <c r="L28" s="49">
        <v>54137.51</v>
      </c>
      <c r="M28" s="49">
        <v>92340.34</v>
      </c>
      <c r="N28" s="49">
        <v>312340.02</v>
      </c>
    </row>
    <row r="29" spans="1:14" x14ac:dyDescent="0.2">
      <c r="A29" s="67">
        <v>7126</v>
      </c>
      <c r="B29" s="50">
        <v>5724046</v>
      </c>
      <c r="C29">
        <v>2.63</v>
      </c>
      <c r="D29">
        <v>0</v>
      </c>
      <c r="E29" s="49">
        <v>191171.17</v>
      </c>
      <c r="F29">
        <v>0</v>
      </c>
      <c r="G29" s="49">
        <v>5397.6</v>
      </c>
      <c r="H29">
        <v>13.52</v>
      </c>
      <c r="I29" s="49">
        <v>14969.17</v>
      </c>
      <c r="J29">
        <v>134.86000000000001</v>
      </c>
      <c r="K29">
        <v>0</v>
      </c>
      <c r="L29" s="49">
        <v>28564.2</v>
      </c>
      <c r="M29" s="49">
        <v>49079.34</v>
      </c>
      <c r="N29" s="49">
        <v>240250.51</v>
      </c>
    </row>
    <row r="30" spans="1:14" x14ac:dyDescent="0.2">
      <c r="A30" s="67">
        <v>7129</v>
      </c>
      <c r="B30" s="50">
        <v>62473697</v>
      </c>
      <c r="C30">
        <v>2.31</v>
      </c>
      <c r="D30">
        <v>0</v>
      </c>
      <c r="E30" s="49">
        <v>2093348.02</v>
      </c>
      <c r="F30">
        <v>0</v>
      </c>
      <c r="G30" s="49">
        <v>77219.990000000005</v>
      </c>
      <c r="H30">
        <v>0</v>
      </c>
      <c r="I30" s="49">
        <v>214583.24</v>
      </c>
      <c r="J30">
        <v>0</v>
      </c>
      <c r="K30">
        <v>0</v>
      </c>
      <c r="L30" s="49">
        <v>421318.99</v>
      </c>
      <c r="M30" s="49">
        <v>713122.22</v>
      </c>
      <c r="N30" s="49">
        <v>2806470.24</v>
      </c>
    </row>
    <row r="31" spans="1:14" x14ac:dyDescent="0.2">
      <c r="A31" s="67">
        <v>8106</v>
      </c>
      <c r="B31" s="50">
        <v>30161051</v>
      </c>
      <c r="C31">
        <v>2.5299999999999998</v>
      </c>
      <c r="D31">
        <v>0</v>
      </c>
      <c r="E31" s="49">
        <v>1008350.59</v>
      </c>
      <c r="F31">
        <v>0</v>
      </c>
      <c r="G31" s="49">
        <v>61014.81</v>
      </c>
      <c r="H31">
        <v>0</v>
      </c>
      <c r="I31" s="49">
        <v>77985.740000000005</v>
      </c>
      <c r="J31">
        <v>0</v>
      </c>
      <c r="K31">
        <v>0</v>
      </c>
      <c r="L31" s="49">
        <v>236202.15</v>
      </c>
      <c r="M31" s="49">
        <v>375202.7</v>
      </c>
      <c r="N31" s="49">
        <v>1383553.29</v>
      </c>
    </row>
    <row r="32" spans="1:14" x14ac:dyDescent="0.2">
      <c r="A32" s="67">
        <v>8107</v>
      </c>
      <c r="B32" s="50">
        <v>101474899</v>
      </c>
      <c r="C32">
        <v>2.4900000000000002</v>
      </c>
      <c r="D32">
        <v>0</v>
      </c>
      <c r="E32" s="49">
        <v>3393922.37</v>
      </c>
      <c r="F32">
        <v>0</v>
      </c>
      <c r="G32" s="49">
        <v>141220.1</v>
      </c>
      <c r="H32">
        <v>746.66</v>
      </c>
      <c r="I32" s="49">
        <v>181403.65</v>
      </c>
      <c r="J32" s="49">
        <v>23541.87</v>
      </c>
      <c r="K32" s="49">
        <v>26703.8</v>
      </c>
      <c r="L32" s="49">
        <v>542703.35</v>
      </c>
      <c r="M32" s="49">
        <v>916319.43</v>
      </c>
      <c r="N32" s="49">
        <v>4310241.8</v>
      </c>
    </row>
    <row r="33" spans="1:14" x14ac:dyDescent="0.2">
      <c r="A33" s="67">
        <v>8111</v>
      </c>
      <c r="B33" s="50">
        <v>37324861</v>
      </c>
      <c r="C33">
        <v>2.39</v>
      </c>
      <c r="D33">
        <v>0</v>
      </c>
      <c r="E33" s="49">
        <v>1249644.93</v>
      </c>
      <c r="F33">
        <v>0</v>
      </c>
      <c r="G33" s="49">
        <v>75471.460000000006</v>
      </c>
      <c r="H33">
        <v>0</v>
      </c>
      <c r="I33" s="49">
        <v>111293.4</v>
      </c>
      <c r="J33">
        <v>0</v>
      </c>
      <c r="K33">
        <v>0</v>
      </c>
      <c r="L33" s="49">
        <v>326214.37</v>
      </c>
      <c r="M33" s="49">
        <v>512979.23</v>
      </c>
      <c r="N33" s="49">
        <v>1762624.16</v>
      </c>
    </row>
    <row r="34" spans="1:14" x14ac:dyDescent="0.2">
      <c r="A34" s="67">
        <v>9077</v>
      </c>
      <c r="B34" s="50">
        <v>25515855</v>
      </c>
      <c r="C34">
        <v>2.54</v>
      </c>
      <c r="D34">
        <v>0</v>
      </c>
      <c r="E34" s="49">
        <v>852963.9</v>
      </c>
      <c r="F34">
        <v>0</v>
      </c>
      <c r="G34" s="49">
        <v>11578.49</v>
      </c>
      <c r="H34">
        <v>118.06</v>
      </c>
      <c r="I34" s="49">
        <v>107238.48</v>
      </c>
      <c r="J34" s="49">
        <v>1181.21</v>
      </c>
      <c r="K34" s="49">
        <v>3186.91</v>
      </c>
      <c r="L34" s="49">
        <v>232317.42</v>
      </c>
      <c r="M34" s="49">
        <v>355620.56</v>
      </c>
      <c r="N34" s="49">
        <v>1208584.46</v>
      </c>
    </row>
    <row r="35" spans="1:14" x14ac:dyDescent="0.2">
      <c r="A35" s="67">
        <v>9078</v>
      </c>
      <c r="B35" s="50">
        <v>6218830</v>
      </c>
      <c r="C35">
        <v>2.66</v>
      </c>
      <c r="D35">
        <v>0</v>
      </c>
      <c r="E35" s="49">
        <v>207631.93</v>
      </c>
      <c r="F35">
        <v>0</v>
      </c>
      <c r="G35" s="49">
        <v>4308.8100000000004</v>
      </c>
      <c r="H35">
        <v>0</v>
      </c>
      <c r="I35" s="49">
        <v>34309.11</v>
      </c>
      <c r="J35">
        <v>126.27</v>
      </c>
      <c r="K35">
        <v>0</v>
      </c>
      <c r="L35" s="49">
        <v>88569.76</v>
      </c>
      <c r="M35" s="49">
        <v>127313.94</v>
      </c>
      <c r="N35" s="49">
        <v>334945.87</v>
      </c>
    </row>
    <row r="36" spans="1:14" x14ac:dyDescent="0.2">
      <c r="A36" s="67">
        <v>9079</v>
      </c>
      <c r="B36" s="50">
        <v>9839930</v>
      </c>
      <c r="C36">
        <v>2.4700000000000002</v>
      </c>
      <c r="D36">
        <v>0</v>
      </c>
      <c r="E36" s="49">
        <v>329173.11</v>
      </c>
      <c r="F36">
        <v>0</v>
      </c>
      <c r="G36" s="49">
        <v>5461.87</v>
      </c>
      <c r="H36">
        <v>0</v>
      </c>
      <c r="I36" s="49">
        <v>43490.42</v>
      </c>
      <c r="J36">
        <v>0</v>
      </c>
      <c r="K36">
        <v>0</v>
      </c>
      <c r="L36" s="49">
        <v>111379.6</v>
      </c>
      <c r="M36" s="49">
        <v>160331.89000000001</v>
      </c>
      <c r="N36" s="49">
        <v>489505</v>
      </c>
    </row>
    <row r="37" spans="1:14" x14ac:dyDescent="0.2">
      <c r="A37" s="67">
        <v>9080</v>
      </c>
      <c r="B37" s="50">
        <v>41171230</v>
      </c>
      <c r="C37">
        <v>2.5</v>
      </c>
      <c r="D37">
        <v>0</v>
      </c>
      <c r="E37" s="49">
        <v>1376868.86</v>
      </c>
      <c r="F37">
        <v>21.9</v>
      </c>
      <c r="G37" s="49">
        <v>18813.13</v>
      </c>
      <c r="H37" s="49">
        <v>1133.95</v>
      </c>
      <c r="I37" s="49">
        <v>149800.35</v>
      </c>
      <c r="J37" s="49">
        <v>9997.19</v>
      </c>
      <c r="K37">
        <v>0</v>
      </c>
      <c r="L37" s="49">
        <v>368741.8</v>
      </c>
      <c r="M37" s="49">
        <v>548508.31999999995</v>
      </c>
      <c r="N37" s="49">
        <v>1925377.18</v>
      </c>
    </row>
    <row r="38" spans="1:14" x14ac:dyDescent="0.2">
      <c r="A38" s="67">
        <v>10087</v>
      </c>
      <c r="B38" s="50">
        <v>68882410</v>
      </c>
      <c r="C38">
        <v>1.56</v>
      </c>
      <c r="D38">
        <v>0</v>
      </c>
      <c r="E38" s="49">
        <v>2325809.06</v>
      </c>
      <c r="F38" s="49">
        <v>1395.25</v>
      </c>
      <c r="G38" s="49">
        <v>42604.959999999999</v>
      </c>
      <c r="H38" s="49">
        <v>1509.01</v>
      </c>
      <c r="I38" s="49">
        <v>73128.539999999994</v>
      </c>
      <c r="J38" s="49">
        <v>7998.68</v>
      </c>
      <c r="K38">
        <v>0</v>
      </c>
      <c r="L38" s="49">
        <v>535376.52</v>
      </c>
      <c r="M38" s="49">
        <v>662012.96</v>
      </c>
      <c r="N38" s="49">
        <v>2987822.02</v>
      </c>
    </row>
    <row r="39" spans="1:14" x14ac:dyDescent="0.2">
      <c r="A39" s="67">
        <v>10089</v>
      </c>
      <c r="B39" s="50">
        <v>48440190</v>
      </c>
      <c r="C39">
        <v>1.54</v>
      </c>
      <c r="D39">
        <v>0</v>
      </c>
      <c r="E39" s="49">
        <v>1635911.44</v>
      </c>
      <c r="F39">
        <v>0</v>
      </c>
      <c r="G39" s="49">
        <v>38461.339999999997</v>
      </c>
      <c r="H39">
        <v>0</v>
      </c>
      <c r="I39" s="49">
        <v>66016.28</v>
      </c>
      <c r="J39">
        <v>0</v>
      </c>
      <c r="K39">
        <v>0</v>
      </c>
      <c r="L39" s="49">
        <v>470636.73</v>
      </c>
      <c r="M39" s="49">
        <v>575114.34</v>
      </c>
      <c r="N39" s="49">
        <v>2211025.7799999998</v>
      </c>
    </row>
    <row r="40" spans="1:14" x14ac:dyDescent="0.2">
      <c r="A40" s="67">
        <v>10090</v>
      </c>
      <c r="B40" s="50">
        <v>24512446</v>
      </c>
      <c r="C40">
        <v>1.93</v>
      </c>
      <c r="D40">
        <v>0</v>
      </c>
      <c r="E40" s="49">
        <v>824549.9</v>
      </c>
      <c r="F40">
        <v>0</v>
      </c>
      <c r="G40" s="49">
        <v>20016.55</v>
      </c>
      <c r="H40">
        <v>0</v>
      </c>
      <c r="I40" s="49">
        <v>63063.59</v>
      </c>
      <c r="J40" s="49">
        <v>2701.26</v>
      </c>
      <c r="K40">
        <v>0</v>
      </c>
      <c r="L40" s="49">
        <v>210206.02</v>
      </c>
      <c r="M40" s="49">
        <v>295987.42</v>
      </c>
      <c r="N40" s="49">
        <v>1120537.32</v>
      </c>
    </row>
    <row r="41" spans="1:14" x14ac:dyDescent="0.2">
      <c r="A41" s="67">
        <v>10091</v>
      </c>
      <c r="B41" s="50">
        <v>68502606</v>
      </c>
      <c r="C41">
        <v>1.77</v>
      </c>
      <c r="D41">
        <v>0</v>
      </c>
      <c r="E41" s="49">
        <v>2308050.77</v>
      </c>
      <c r="F41">
        <v>0</v>
      </c>
      <c r="G41" s="49">
        <v>52181.38</v>
      </c>
      <c r="H41">
        <v>0</v>
      </c>
      <c r="I41" s="49">
        <v>159092.6</v>
      </c>
      <c r="J41">
        <v>0</v>
      </c>
      <c r="K41">
        <v>0</v>
      </c>
      <c r="L41" s="49">
        <v>550778.02</v>
      </c>
      <c r="M41" s="49">
        <v>762052</v>
      </c>
      <c r="N41" s="49">
        <v>3070102.77</v>
      </c>
    </row>
    <row r="42" spans="1:14" x14ac:dyDescent="0.2">
      <c r="A42" s="67">
        <v>10092</v>
      </c>
      <c r="B42" s="50">
        <v>24999004</v>
      </c>
      <c r="C42">
        <v>1.67</v>
      </c>
      <c r="D42">
        <v>0</v>
      </c>
      <c r="E42" s="49">
        <v>843146.16</v>
      </c>
      <c r="F42">
        <v>0</v>
      </c>
      <c r="G42" s="49">
        <v>19350</v>
      </c>
      <c r="H42">
        <v>248.73</v>
      </c>
      <c r="I42" s="49">
        <v>44401.16</v>
      </c>
      <c r="J42" s="49">
        <v>1766.33</v>
      </c>
      <c r="K42">
        <v>0</v>
      </c>
      <c r="L42" s="49">
        <v>228505.38</v>
      </c>
      <c r="M42" s="49">
        <v>294271.59999999998</v>
      </c>
      <c r="N42" s="49">
        <v>1137417.76</v>
      </c>
    </row>
    <row r="43" spans="1:14" x14ac:dyDescent="0.2">
      <c r="A43" s="67">
        <v>10093</v>
      </c>
      <c r="B43" s="50">
        <v>1440787537</v>
      </c>
      <c r="C43">
        <v>1.57</v>
      </c>
      <c r="D43">
        <v>0</v>
      </c>
      <c r="E43" s="49">
        <v>48643134.020000003</v>
      </c>
      <c r="F43">
        <v>0</v>
      </c>
      <c r="G43" s="49">
        <v>520223.11</v>
      </c>
      <c r="H43">
        <v>0</v>
      </c>
      <c r="I43" s="49">
        <v>892927.96</v>
      </c>
      <c r="J43">
        <v>0</v>
      </c>
      <c r="K43">
        <v>0</v>
      </c>
      <c r="L43" s="49">
        <v>6235800.4900000002</v>
      </c>
      <c r="M43" s="49">
        <v>7648951.5599999996</v>
      </c>
      <c r="N43" s="49">
        <v>56292085.579999998</v>
      </c>
    </row>
    <row r="44" spans="1:14" x14ac:dyDescent="0.2">
      <c r="A44" s="67">
        <v>11076</v>
      </c>
      <c r="B44" s="50">
        <v>40129159</v>
      </c>
      <c r="C44">
        <v>2.61</v>
      </c>
      <c r="D44">
        <v>0</v>
      </c>
      <c r="E44" s="49">
        <v>1340505.33</v>
      </c>
      <c r="F44">
        <v>0</v>
      </c>
      <c r="G44" s="49">
        <v>35444.620000000003</v>
      </c>
      <c r="H44">
        <v>0</v>
      </c>
      <c r="I44" s="49">
        <v>78558.61</v>
      </c>
      <c r="J44">
        <v>0</v>
      </c>
      <c r="K44">
        <v>0</v>
      </c>
      <c r="L44" s="49">
        <v>285247.78999999998</v>
      </c>
      <c r="M44" s="49">
        <v>399251.02</v>
      </c>
      <c r="N44" s="49">
        <v>1739756.35</v>
      </c>
    </row>
    <row r="45" spans="1:14" x14ac:dyDescent="0.2">
      <c r="A45" s="67">
        <v>11078</v>
      </c>
      <c r="B45" s="50">
        <v>43096626</v>
      </c>
      <c r="C45">
        <v>1.47</v>
      </c>
      <c r="D45">
        <v>0</v>
      </c>
      <c r="E45" s="49">
        <v>1456484.52</v>
      </c>
      <c r="F45">
        <v>0</v>
      </c>
      <c r="G45" s="49">
        <v>14539.8</v>
      </c>
      <c r="H45">
        <v>0</v>
      </c>
      <c r="I45" s="49">
        <v>83745.48</v>
      </c>
      <c r="J45" s="49">
        <v>28501.15</v>
      </c>
      <c r="K45">
        <v>0</v>
      </c>
      <c r="L45" s="49">
        <v>271890.61</v>
      </c>
      <c r="M45" s="49">
        <v>398677.04</v>
      </c>
      <c r="N45" s="49">
        <v>1855161.56</v>
      </c>
    </row>
    <row r="46" spans="1:14" x14ac:dyDescent="0.2">
      <c r="A46" s="67">
        <v>11079</v>
      </c>
      <c r="B46" s="50">
        <v>14879359</v>
      </c>
      <c r="C46">
        <v>1.39</v>
      </c>
      <c r="D46">
        <v>0</v>
      </c>
      <c r="E46" s="49">
        <v>503267.98</v>
      </c>
      <c r="F46">
        <v>0</v>
      </c>
      <c r="G46" s="49">
        <v>7176.11</v>
      </c>
      <c r="H46">
        <v>0</v>
      </c>
      <c r="I46" s="49">
        <v>41332.53</v>
      </c>
      <c r="J46">
        <v>0</v>
      </c>
      <c r="K46">
        <v>0</v>
      </c>
      <c r="L46" s="49">
        <v>136554.71</v>
      </c>
      <c r="M46" s="49">
        <v>185063.34</v>
      </c>
      <c r="N46" s="49">
        <v>688331.32</v>
      </c>
    </row>
    <row r="47" spans="1:14" x14ac:dyDescent="0.2">
      <c r="A47" s="67">
        <v>11082</v>
      </c>
      <c r="B47" s="50">
        <v>808878712</v>
      </c>
      <c r="C47">
        <v>1.43</v>
      </c>
      <c r="D47">
        <v>0</v>
      </c>
      <c r="E47" s="49">
        <v>27347792.899999999</v>
      </c>
      <c r="F47">
        <v>0</v>
      </c>
      <c r="G47" s="49">
        <v>237453.49</v>
      </c>
      <c r="H47">
        <v>0</v>
      </c>
      <c r="I47" s="49">
        <v>1367670.08</v>
      </c>
      <c r="J47">
        <v>0</v>
      </c>
      <c r="K47">
        <v>0</v>
      </c>
      <c r="L47" s="49">
        <v>4799053.24</v>
      </c>
      <c r="M47" s="49">
        <v>6404176.7999999998</v>
      </c>
      <c r="N47" s="49">
        <v>33751969.700000003</v>
      </c>
    </row>
    <row r="48" spans="1:14" x14ac:dyDescent="0.2">
      <c r="A48" s="67">
        <v>12108</v>
      </c>
      <c r="B48" s="50">
        <v>24312231</v>
      </c>
      <c r="C48">
        <v>2.64</v>
      </c>
      <c r="D48">
        <v>0</v>
      </c>
      <c r="E48" s="49">
        <v>811894.31</v>
      </c>
      <c r="F48">
        <v>0</v>
      </c>
      <c r="G48" s="49">
        <v>20615.48</v>
      </c>
      <c r="H48" s="49">
        <v>3794.62</v>
      </c>
      <c r="I48" s="49">
        <v>78445.27</v>
      </c>
      <c r="J48" s="49">
        <v>1457.62</v>
      </c>
      <c r="K48" s="49">
        <v>2247.41</v>
      </c>
      <c r="L48" s="49">
        <v>270492.5</v>
      </c>
      <c r="M48" s="49">
        <v>377052.9</v>
      </c>
      <c r="N48" s="49">
        <v>1188947.21</v>
      </c>
    </row>
    <row r="49" spans="1:15" x14ac:dyDescent="0.2">
      <c r="A49" s="67">
        <v>12109</v>
      </c>
      <c r="B49" s="50">
        <v>310425814</v>
      </c>
      <c r="C49">
        <v>2.74</v>
      </c>
      <c r="D49">
        <v>0</v>
      </c>
      <c r="E49" s="49">
        <v>10355861.029999999</v>
      </c>
      <c r="F49">
        <v>0</v>
      </c>
      <c r="G49" s="49">
        <v>133160.51</v>
      </c>
      <c r="H49">
        <v>0</v>
      </c>
      <c r="I49" s="49">
        <v>530327.97</v>
      </c>
      <c r="J49">
        <v>0</v>
      </c>
      <c r="K49" s="49">
        <v>46324.72</v>
      </c>
      <c r="L49" s="49">
        <v>1900755.06</v>
      </c>
      <c r="M49" s="49">
        <v>2610568.2599999998</v>
      </c>
      <c r="N49" s="49">
        <v>12966429.289999999</v>
      </c>
    </row>
    <row r="50" spans="1:15" x14ac:dyDescent="0.2">
      <c r="A50" s="67">
        <v>12110</v>
      </c>
      <c r="B50" s="50">
        <v>45683458</v>
      </c>
      <c r="C50">
        <v>2.64</v>
      </c>
      <c r="D50">
        <v>0</v>
      </c>
      <c r="E50" s="49">
        <v>1525575.32</v>
      </c>
      <c r="F50">
        <v>0</v>
      </c>
      <c r="G50" s="49">
        <v>29411.46</v>
      </c>
      <c r="H50">
        <v>0</v>
      </c>
      <c r="I50" s="49">
        <v>116680.74</v>
      </c>
      <c r="J50">
        <v>0</v>
      </c>
      <c r="K50" s="49">
        <v>12546.78</v>
      </c>
      <c r="L50" s="49">
        <v>397700.42</v>
      </c>
      <c r="M50" s="49">
        <v>556339.4</v>
      </c>
      <c r="N50" s="49">
        <v>2081914.72</v>
      </c>
    </row>
    <row r="51" spans="1:15" x14ac:dyDescent="0.2">
      <c r="A51" s="67">
        <v>13054</v>
      </c>
      <c r="B51" s="50">
        <v>4651484</v>
      </c>
      <c r="C51">
        <v>2.2999999999999998</v>
      </c>
      <c r="D51">
        <v>0</v>
      </c>
      <c r="E51" s="49">
        <v>155876.35</v>
      </c>
      <c r="F51">
        <v>675.43</v>
      </c>
      <c r="G51" s="49">
        <v>5964.44</v>
      </c>
      <c r="H51">
        <v>0</v>
      </c>
      <c r="I51" s="49">
        <v>29772.880000000001</v>
      </c>
      <c r="J51">
        <v>251.22</v>
      </c>
      <c r="K51">
        <v>0</v>
      </c>
      <c r="L51" s="49">
        <v>42007.14</v>
      </c>
      <c r="M51" s="49">
        <v>78671.11</v>
      </c>
      <c r="N51" s="49">
        <v>234547.46</v>
      </c>
    </row>
    <row r="52" spans="1:15" x14ac:dyDescent="0.2">
      <c r="A52" s="67">
        <v>13055</v>
      </c>
      <c r="B52" s="50">
        <v>27148598</v>
      </c>
      <c r="C52">
        <v>2.36</v>
      </c>
      <c r="D52">
        <v>0</v>
      </c>
      <c r="E52" s="49">
        <v>909220.66</v>
      </c>
      <c r="F52">
        <v>0</v>
      </c>
      <c r="G52" s="49">
        <v>40826.910000000003</v>
      </c>
      <c r="H52">
        <v>0</v>
      </c>
      <c r="I52" s="49">
        <v>183473.95</v>
      </c>
      <c r="J52">
        <v>0</v>
      </c>
      <c r="K52">
        <v>0</v>
      </c>
      <c r="L52" s="49">
        <v>265477.57</v>
      </c>
      <c r="M52" s="49">
        <v>489778.42</v>
      </c>
      <c r="N52" s="49">
        <v>1398999.08</v>
      </c>
    </row>
    <row r="53" spans="1:15" x14ac:dyDescent="0.2">
      <c r="A53" s="67">
        <v>13057</v>
      </c>
      <c r="B53" s="50">
        <v>2719953</v>
      </c>
      <c r="C53">
        <v>2.91</v>
      </c>
      <c r="D53">
        <v>0</v>
      </c>
      <c r="E53" s="49">
        <v>90579.520000000004</v>
      </c>
      <c r="F53">
        <v>0</v>
      </c>
      <c r="G53" s="49">
        <v>3224.71</v>
      </c>
      <c r="H53">
        <v>208.31</v>
      </c>
      <c r="I53" s="49">
        <v>14912</v>
      </c>
      <c r="J53">
        <v>0</v>
      </c>
      <c r="K53">
        <v>0</v>
      </c>
      <c r="L53" s="49">
        <v>20826.830000000002</v>
      </c>
      <c r="M53" s="49">
        <v>39171.85</v>
      </c>
      <c r="N53" s="49">
        <v>129751.37</v>
      </c>
    </row>
    <row r="54" spans="1:15" x14ac:dyDescent="0.2">
      <c r="A54" s="67">
        <v>13058</v>
      </c>
      <c r="B54" s="50">
        <v>3189355</v>
      </c>
      <c r="C54">
        <v>2.63</v>
      </c>
      <c r="D54">
        <v>0</v>
      </c>
      <c r="E54" s="49">
        <v>106517.79</v>
      </c>
      <c r="F54">
        <v>0</v>
      </c>
      <c r="G54" s="49">
        <v>4192.13</v>
      </c>
      <c r="H54">
        <v>0</v>
      </c>
      <c r="I54" s="49">
        <v>21649.8</v>
      </c>
      <c r="J54">
        <v>97.41</v>
      </c>
      <c r="K54">
        <v>0</v>
      </c>
      <c r="L54" s="49">
        <v>30750.52</v>
      </c>
      <c r="M54" s="49">
        <v>56689.86</v>
      </c>
      <c r="N54" s="49">
        <v>163207.65</v>
      </c>
    </row>
    <row r="55" spans="1:15" s="208" customFormat="1" x14ac:dyDescent="0.2">
      <c r="A55" s="314">
        <v>13059</v>
      </c>
      <c r="B55" s="207">
        <v>17371823</v>
      </c>
      <c r="C55" s="208">
        <v>2.58</v>
      </c>
      <c r="D55" s="208">
        <v>0</v>
      </c>
      <c r="E55" s="209">
        <v>580480.51</v>
      </c>
      <c r="F55" s="208">
        <v>0</v>
      </c>
      <c r="G55" s="209">
        <v>18814.07</v>
      </c>
      <c r="H55" s="208">
        <v>0</v>
      </c>
      <c r="I55" s="209">
        <v>104533.15</v>
      </c>
      <c r="J55" s="208">
        <v>801.5</v>
      </c>
      <c r="K55" s="208">
        <v>0</v>
      </c>
      <c r="L55" s="209">
        <v>148372.12</v>
      </c>
      <c r="M55" s="209">
        <v>272520.84000000003</v>
      </c>
      <c r="N55" s="209">
        <v>853001.35</v>
      </c>
      <c r="O55" s="315" t="s">
        <v>737</v>
      </c>
    </row>
    <row r="56" spans="1:15" x14ac:dyDescent="0.2">
      <c r="A56" s="67">
        <v>13060</v>
      </c>
      <c r="B56" s="50">
        <v>3303616</v>
      </c>
      <c r="C56">
        <v>2.2999999999999998</v>
      </c>
      <c r="D56">
        <v>0</v>
      </c>
      <c r="E56" s="49">
        <v>110707.81</v>
      </c>
      <c r="F56">
        <v>0</v>
      </c>
      <c r="G56" s="49">
        <v>2794.75</v>
      </c>
      <c r="H56">
        <v>0</v>
      </c>
      <c r="I56" s="49">
        <v>11957.55</v>
      </c>
      <c r="J56">
        <v>49.57</v>
      </c>
      <c r="K56">
        <v>0</v>
      </c>
      <c r="L56" s="49">
        <v>21627.3</v>
      </c>
      <c r="M56" s="49">
        <v>36429.160000000003</v>
      </c>
      <c r="N56" s="49">
        <v>147136.97</v>
      </c>
    </row>
    <row r="57" spans="1:15" s="208" customFormat="1" x14ac:dyDescent="0.2">
      <c r="A57" s="314">
        <v>13061</v>
      </c>
      <c r="B57" s="207">
        <v>14471886</v>
      </c>
      <c r="C57" s="208">
        <v>3</v>
      </c>
      <c r="D57" s="208">
        <v>0</v>
      </c>
      <c r="E57" s="209">
        <v>481494.12</v>
      </c>
      <c r="F57" s="208">
        <v>0</v>
      </c>
      <c r="G57" s="209">
        <v>17962.73</v>
      </c>
      <c r="H57" s="208">
        <v>0</v>
      </c>
      <c r="I57" s="209">
        <v>121353.66</v>
      </c>
      <c r="J57" s="208">
        <v>0</v>
      </c>
      <c r="K57" s="208">
        <v>0</v>
      </c>
      <c r="L57" s="209">
        <v>135014.56</v>
      </c>
      <c r="M57" s="209">
        <v>274330.95</v>
      </c>
      <c r="N57" s="209">
        <v>755825.07</v>
      </c>
      <c r="O57" s="315" t="s">
        <v>737</v>
      </c>
    </row>
    <row r="58" spans="1:15" x14ac:dyDescent="0.2">
      <c r="A58" s="67">
        <v>13062</v>
      </c>
      <c r="B58" s="50">
        <v>3398872</v>
      </c>
      <c r="C58">
        <v>2.19</v>
      </c>
      <c r="D58">
        <v>0</v>
      </c>
      <c r="E58" s="49">
        <v>114028.18</v>
      </c>
      <c r="F58">
        <v>0</v>
      </c>
      <c r="G58" s="49">
        <v>2902.24</v>
      </c>
      <c r="H58">
        <v>0</v>
      </c>
      <c r="I58" s="49">
        <v>12722.42</v>
      </c>
      <c r="J58">
        <v>266.85000000000002</v>
      </c>
      <c r="K58">
        <v>0</v>
      </c>
      <c r="L58" s="49">
        <v>22842.42</v>
      </c>
      <c r="M58" s="49">
        <v>38733.919999999998</v>
      </c>
      <c r="N58" s="49">
        <v>152762.1</v>
      </c>
    </row>
    <row r="59" spans="1:15" x14ac:dyDescent="0.2">
      <c r="A59" s="67">
        <v>14126</v>
      </c>
      <c r="B59" s="50">
        <v>66627280</v>
      </c>
      <c r="C59">
        <v>1.41</v>
      </c>
      <c r="D59">
        <v>0</v>
      </c>
      <c r="E59" s="49">
        <v>2253092.75</v>
      </c>
      <c r="F59">
        <v>0</v>
      </c>
      <c r="G59" s="49">
        <v>66742.17</v>
      </c>
      <c r="H59">
        <v>0</v>
      </c>
      <c r="I59" s="49">
        <v>164554.47</v>
      </c>
      <c r="J59" s="49">
        <v>20614.86</v>
      </c>
      <c r="K59">
        <v>213.14</v>
      </c>
      <c r="L59" s="49">
        <v>527342.66</v>
      </c>
      <c r="M59" s="49">
        <v>779467.3</v>
      </c>
      <c r="N59" s="49">
        <v>3032560.05</v>
      </c>
    </row>
    <row r="60" spans="1:15" x14ac:dyDescent="0.2">
      <c r="A60" s="67">
        <v>14127</v>
      </c>
      <c r="B60" s="50">
        <v>32388889</v>
      </c>
      <c r="C60">
        <v>1.41</v>
      </c>
      <c r="D60">
        <v>0</v>
      </c>
      <c r="E60" s="49">
        <v>1095274.6499999999</v>
      </c>
      <c r="F60">
        <v>0</v>
      </c>
      <c r="G60" s="49">
        <v>36561.089999999997</v>
      </c>
      <c r="H60">
        <v>0</v>
      </c>
      <c r="I60" s="49">
        <v>87191.94</v>
      </c>
      <c r="J60">
        <v>0</v>
      </c>
      <c r="K60" s="49">
        <v>8817.31</v>
      </c>
      <c r="L60" s="49">
        <v>291107.78999999998</v>
      </c>
      <c r="M60" s="49">
        <v>423678.13</v>
      </c>
      <c r="N60" s="49">
        <v>1518952.78</v>
      </c>
    </row>
    <row r="61" spans="1:15" x14ac:dyDescent="0.2">
      <c r="A61" s="67">
        <v>14129</v>
      </c>
      <c r="B61" s="50">
        <v>131483556</v>
      </c>
      <c r="C61">
        <v>1.39</v>
      </c>
      <c r="D61">
        <v>0</v>
      </c>
      <c r="E61" s="49">
        <v>4447198.5599999996</v>
      </c>
      <c r="F61">
        <v>0</v>
      </c>
      <c r="G61" s="49">
        <v>118449.12</v>
      </c>
      <c r="H61">
        <v>0</v>
      </c>
      <c r="I61" s="49">
        <v>282722.64</v>
      </c>
      <c r="J61">
        <v>7.74</v>
      </c>
      <c r="K61" s="49">
        <v>3019.69</v>
      </c>
      <c r="L61" s="49">
        <v>938498.1</v>
      </c>
      <c r="M61" s="49">
        <v>1342697.28</v>
      </c>
      <c r="N61" s="49">
        <v>5789895.8399999999</v>
      </c>
    </row>
    <row r="62" spans="1:15" x14ac:dyDescent="0.2">
      <c r="A62" s="67">
        <v>14130</v>
      </c>
      <c r="B62" s="50">
        <v>252132221</v>
      </c>
      <c r="C62">
        <v>1.59</v>
      </c>
      <c r="D62">
        <v>0</v>
      </c>
      <c r="E62" s="49">
        <v>8510629.8300000001</v>
      </c>
      <c r="F62">
        <v>36.35</v>
      </c>
      <c r="G62" s="49">
        <v>47930.26</v>
      </c>
      <c r="H62">
        <v>0</v>
      </c>
      <c r="I62" s="49">
        <v>114414.05</v>
      </c>
      <c r="J62">
        <v>687.76</v>
      </c>
      <c r="K62">
        <v>402.3</v>
      </c>
      <c r="L62" s="49">
        <v>349093.6</v>
      </c>
      <c r="M62" s="49">
        <v>512564.32</v>
      </c>
      <c r="N62" s="49">
        <v>9023194.1500000004</v>
      </c>
    </row>
    <row r="63" spans="1:15" x14ac:dyDescent="0.2">
      <c r="A63" s="67">
        <v>15001</v>
      </c>
      <c r="B63" s="50">
        <v>17983675</v>
      </c>
      <c r="C63">
        <v>2.2999999999999998</v>
      </c>
      <c r="D63">
        <v>0</v>
      </c>
      <c r="E63" s="49">
        <v>602652.73</v>
      </c>
      <c r="F63">
        <v>0</v>
      </c>
      <c r="G63" s="49">
        <v>40922.980000000003</v>
      </c>
      <c r="H63">
        <v>0</v>
      </c>
      <c r="I63" s="49">
        <v>64729.21</v>
      </c>
      <c r="J63">
        <v>0</v>
      </c>
      <c r="K63">
        <v>0</v>
      </c>
      <c r="L63" s="49">
        <v>224632.57</v>
      </c>
      <c r="M63" s="49">
        <v>330284.76</v>
      </c>
      <c r="N63" s="49">
        <v>932937.49</v>
      </c>
    </row>
    <row r="64" spans="1:15" x14ac:dyDescent="0.2">
      <c r="A64" s="67">
        <v>15002</v>
      </c>
      <c r="B64" s="50">
        <v>717128382</v>
      </c>
      <c r="C64">
        <v>2.0099999999999998</v>
      </c>
      <c r="D64">
        <v>0</v>
      </c>
      <c r="E64" s="49">
        <v>24103093.68</v>
      </c>
      <c r="F64">
        <v>0</v>
      </c>
      <c r="G64" s="49">
        <v>373874.64</v>
      </c>
      <c r="H64">
        <v>0</v>
      </c>
      <c r="I64" s="49">
        <v>659559.05000000005</v>
      </c>
      <c r="J64">
        <v>0</v>
      </c>
      <c r="K64">
        <v>0</v>
      </c>
      <c r="L64" s="49">
        <v>1574834.38</v>
      </c>
      <c r="M64" s="49">
        <v>2608268.06</v>
      </c>
      <c r="N64" s="49">
        <v>26711361.739999998</v>
      </c>
    </row>
    <row r="65" spans="1:15" x14ac:dyDescent="0.2">
      <c r="A65" s="67">
        <v>15003</v>
      </c>
      <c r="B65" s="50">
        <v>61966910</v>
      </c>
      <c r="C65">
        <v>1.98</v>
      </c>
      <c r="D65">
        <v>0</v>
      </c>
      <c r="E65" s="49">
        <v>2083380.81</v>
      </c>
      <c r="F65">
        <v>0</v>
      </c>
      <c r="G65" s="49">
        <v>21605.97</v>
      </c>
      <c r="H65">
        <v>926.61</v>
      </c>
      <c r="I65" s="49">
        <v>39300.519999999997</v>
      </c>
      <c r="J65">
        <v>501.98</v>
      </c>
      <c r="K65">
        <v>0</v>
      </c>
      <c r="L65" s="49">
        <v>89293.17</v>
      </c>
      <c r="M65" s="49">
        <v>151628.25</v>
      </c>
      <c r="N65" s="49">
        <v>2235009.06</v>
      </c>
    </row>
    <row r="66" spans="1:15" x14ac:dyDescent="0.2">
      <c r="A66" s="67">
        <v>15004</v>
      </c>
      <c r="B66" s="50">
        <v>20913767</v>
      </c>
      <c r="C66">
        <v>1.95</v>
      </c>
      <c r="D66">
        <v>0</v>
      </c>
      <c r="E66" s="49">
        <v>703354.04</v>
      </c>
      <c r="F66">
        <v>0</v>
      </c>
      <c r="G66" s="49">
        <v>34212.22</v>
      </c>
      <c r="H66">
        <v>0</v>
      </c>
      <c r="I66" s="49">
        <v>58056.58</v>
      </c>
      <c r="J66">
        <v>0</v>
      </c>
      <c r="K66">
        <v>0</v>
      </c>
      <c r="L66" s="49">
        <v>142577.26999999999</v>
      </c>
      <c r="M66" s="49">
        <v>234846.06</v>
      </c>
      <c r="N66" s="49">
        <v>938200.1</v>
      </c>
    </row>
    <row r="67" spans="1:15" x14ac:dyDescent="0.2">
      <c r="A67" s="67">
        <v>16090</v>
      </c>
      <c r="B67" s="50">
        <v>281757133</v>
      </c>
      <c r="C67">
        <v>1.68</v>
      </c>
      <c r="D67">
        <v>0</v>
      </c>
      <c r="E67" s="49">
        <v>9501909.9299999997</v>
      </c>
      <c r="F67">
        <v>0</v>
      </c>
      <c r="G67" s="49">
        <v>197053.63</v>
      </c>
      <c r="H67">
        <v>0</v>
      </c>
      <c r="I67" s="49">
        <v>661724.81000000006</v>
      </c>
      <c r="J67">
        <v>0</v>
      </c>
      <c r="K67">
        <v>0</v>
      </c>
      <c r="L67" s="49">
        <v>1773072.9</v>
      </c>
      <c r="M67" s="49">
        <v>2631851.34</v>
      </c>
      <c r="N67" s="49">
        <v>12133761.27</v>
      </c>
    </row>
    <row r="68" spans="1:15" x14ac:dyDescent="0.2">
      <c r="A68" s="67">
        <v>16092</v>
      </c>
      <c r="B68" s="50">
        <v>17142583</v>
      </c>
      <c r="C68">
        <v>1.65</v>
      </c>
      <c r="D68">
        <v>0</v>
      </c>
      <c r="E68" s="49">
        <v>578288.75</v>
      </c>
      <c r="F68">
        <v>0</v>
      </c>
      <c r="G68" s="49">
        <v>14138.45</v>
      </c>
      <c r="H68">
        <v>0</v>
      </c>
      <c r="I68" s="49">
        <v>49443.13</v>
      </c>
      <c r="J68" s="49">
        <v>2413.83</v>
      </c>
      <c r="K68">
        <v>0</v>
      </c>
      <c r="L68" s="49">
        <v>143617.45000000001</v>
      </c>
      <c r="M68" s="49">
        <v>209612.86</v>
      </c>
      <c r="N68" s="49">
        <v>787901.61</v>
      </c>
    </row>
    <row r="69" spans="1:15" x14ac:dyDescent="0.2">
      <c r="A69" s="67">
        <v>16094</v>
      </c>
      <c r="B69" s="50">
        <v>17163896</v>
      </c>
      <c r="C69">
        <v>1.71</v>
      </c>
      <c r="D69">
        <v>0</v>
      </c>
      <c r="E69" s="49">
        <v>578654.49</v>
      </c>
      <c r="F69">
        <v>0</v>
      </c>
      <c r="G69" s="49">
        <v>17858.810000000001</v>
      </c>
      <c r="H69">
        <v>0</v>
      </c>
      <c r="I69" s="49">
        <v>56904.52</v>
      </c>
      <c r="J69">
        <v>0</v>
      </c>
      <c r="K69">
        <v>0</v>
      </c>
      <c r="L69" s="49">
        <v>153333.96</v>
      </c>
      <c r="M69" s="49">
        <v>228097.28</v>
      </c>
      <c r="N69" s="49">
        <v>806751.77</v>
      </c>
    </row>
    <row r="70" spans="1:15" x14ac:dyDescent="0.2">
      <c r="A70" s="67">
        <v>16096</v>
      </c>
      <c r="B70" s="50">
        <v>441123249</v>
      </c>
      <c r="C70">
        <v>1.67</v>
      </c>
      <c r="D70">
        <v>0</v>
      </c>
      <c r="E70" s="49">
        <v>14877847.630000001</v>
      </c>
      <c r="F70" s="49">
        <v>26232.49</v>
      </c>
      <c r="G70" s="49">
        <v>174520.08</v>
      </c>
      <c r="H70">
        <v>0</v>
      </c>
      <c r="I70" s="49">
        <v>590637.31999999995</v>
      </c>
      <c r="J70" s="49">
        <v>319145.95</v>
      </c>
      <c r="K70">
        <v>0</v>
      </c>
      <c r="L70" s="49">
        <v>1533794.23</v>
      </c>
      <c r="M70" s="49">
        <v>2644330.0699999998</v>
      </c>
      <c r="N70" s="49">
        <v>17522177.699999999</v>
      </c>
    </row>
    <row r="71" spans="1:15" x14ac:dyDescent="0.2">
      <c r="A71" s="67">
        <v>16097</v>
      </c>
      <c r="B71" s="50">
        <v>35709705</v>
      </c>
      <c r="C71">
        <v>1.69</v>
      </c>
      <c r="D71">
        <v>0</v>
      </c>
      <c r="E71" s="49">
        <v>1204143.04</v>
      </c>
      <c r="F71">
        <v>0</v>
      </c>
      <c r="G71" s="49">
        <v>20329.87</v>
      </c>
      <c r="H71">
        <v>0</v>
      </c>
      <c r="I71" s="49">
        <v>67766.63</v>
      </c>
      <c r="J71" s="49">
        <v>1089.05</v>
      </c>
      <c r="K71">
        <v>0</v>
      </c>
      <c r="L71" s="49">
        <v>178549.63</v>
      </c>
      <c r="M71" s="49">
        <v>267735.18</v>
      </c>
      <c r="N71" s="49">
        <v>1471878.22</v>
      </c>
    </row>
    <row r="72" spans="1:15" x14ac:dyDescent="0.2">
      <c r="A72" s="67">
        <v>17121</v>
      </c>
      <c r="B72" s="50">
        <v>6503040</v>
      </c>
      <c r="C72">
        <v>2.58</v>
      </c>
      <c r="D72">
        <v>0</v>
      </c>
      <c r="E72" s="49">
        <v>217299.47</v>
      </c>
      <c r="F72">
        <v>0</v>
      </c>
      <c r="G72" s="49">
        <v>6087.55</v>
      </c>
      <c r="H72">
        <v>0</v>
      </c>
      <c r="I72" s="49">
        <v>114674.89</v>
      </c>
      <c r="J72">
        <v>0</v>
      </c>
      <c r="K72">
        <v>0</v>
      </c>
      <c r="L72" s="49">
        <v>61375.06</v>
      </c>
      <c r="M72" s="49">
        <v>182137.5</v>
      </c>
      <c r="N72" s="49">
        <v>399436.97</v>
      </c>
    </row>
    <row r="73" spans="1:15" x14ac:dyDescent="0.2">
      <c r="A73" s="67">
        <v>17122</v>
      </c>
      <c r="B73" s="50">
        <v>7491212</v>
      </c>
      <c r="C73">
        <v>2.57</v>
      </c>
      <c r="D73">
        <v>0</v>
      </c>
      <c r="E73" s="49">
        <v>250344.99</v>
      </c>
      <c r="F73">
        <v>0</v>
      </c>
      <c r="G73" s="49">
        <v>8918.15</v>
      </c>
      <c r="H73">
        <v>0</v>
      </c>
      <c r="I73" s="49">
        <v>133194.07</v>
      </c>
      <c r="J73">
        <v>0</v>
      </c>
      <c r="K73">
        <v>0</v>
      </c>
      <c r="L73" s="49">
        <v>77305</v>
      </c>
      <c r="M73" s="49">
        <v>219417.22</v>
      </c>
      <c r="N73" s="49">
        <v>469762.21</v>
      </c>
    </row>
    <row r="74" spans="1:15" x14ac:dyDescent="0.2">
      <c r="A74" s="67">
        <v>17124</v>
      </c>
      <c r="B74" s="50">
        <v>6516452</v>
      </c>
      <c r="C74">
        <v>2.56</v>
      </c>
      <c r="D74">
        <v>0</v>
      </c>
      <c r="E74" s="49">
        <v>217792.34</v>
      </c>
      <c r="F74">
        <v>0</v>
      </c>
      <c r="G74" s="49">
        <v>7027.52</v>
      </c>
      <c r="H74">
        <v>0</v>
      </c>
      <c r="I74" s="49">
        <v>138465.64000000001</v>
      </c>
      <c r="J74">
        <v>851.94</v>
      </c>
      <c r="K74">
        <v>0</v>
      </c>
      <c r="L74" s="49">
        <v>62391</v>
      </c>
      <c r="M74" s="49">
        <v>208736.1</v>
      </c>
      <c r="N74" s="49">
        <v>426528.44</v>
      </c>
    </row>
    <row r="75" spans="1:15" x14ac:dyDescent="0.2">
      <c r="A75" s="67">
        <v>17125</v>
      </c>
      <c r="B75" s="50">
        <v>50047306</v>
      </c>
      <c r="C75">
        <v>2.31</v>
      </c>
      <c r="D75">
        <v>0</v>
      </c>
      <c r="E75" s="49">
        <v>1676968.61</v>
      </c>
      <c r="F75">
        <v>0</v>
      </c>
      <c r="G75" s="49">
        <v>43459.51</v>
      </c>
      <c r="H75">
        <v>0</v>
      </c>
      <c r="I75" s="49">
        <v>856295.29</v>
      </c>
      <c r="J75">
        <v>0</v>
      </c>
      <c r="K75">
        <v>0</v>
      </c>
      <c r="L75" s="49">
        <v>432819.09</v>
      </c>
      <c r="M75" s="49">
        <v>1332573.8899999999</v>
      </c>
      <c r="N75" s="49">
        <v>3009542.5</v>
      </c>
    </row>
    <row r="76" spans="1:15" s="208" customFormat="1" x14ac:dyDescent="0.2">
      <c r="A76" s="314">
        <v>17126</v>
      </c>
      <c r="B76" s="207">
        <v>12084115</v>
      </c>
      <c r="C76" s="208">
        <v>2.4</v>
      </c>
      <c r="D76" s="208">
        <v>0</v>
      </c>
      <c r="E76" s="209">
        <v>404537.5</v>
      </c>
      <c r="F76" s="208">
        <v>0</v>
      </c>
      <c r="G76" s="209">
        <v>8871.6</v>
      </c>
      <c r="H76" s="208">
        <v>0</v>
      </c>
      <c r="I76" s="209">
        <v>172762.6</v>
      </c>
      <c r="J76" s="208">
        <v>0</v>
      </c>
      <c r="K76" s="208">
        <v>0</v>
      </c>
      <c r="L76" s="209">
        <v>86598.8</v>
      </c>
      <c r="M76" s="209">
        <v>268233</v>
      </c>
      <c r="N76" s="209">
        <v>672770.5</v>
      </c>
      <c r="O76" s="315" t="s">
        <v>737</v>
      </c>
    </row>
    <row r="77" spans="1:15" x14ac:dyDescent="0.2">
      <c r="A77" s="67">
        <v>18047</v>
      </c>
      <c r="B77" s="50">
        <v>19940420</v>
      </c>
      <c r="C77">
        <v>2.2599999999999998</v>
      </c>
      <c r="D77">
        <v>0</v>
      </c>
      <c r="E77" s="49">
        <v>668498.99</v>
      </c>
      <c r="F77" s="49">
        <v>11927.41</v>
      </c>
      <c r="G77" s="49">
        <v>55808.32</v>
      </c>
      <c r="H77">
        <v>0</v>
      </c>
      <c r="I77" s="49">
        <v>48233.93</v>
      </c>
      <c r="J77" s="49">
        <v>3651.43</v>
      </c>
      <c r="K77" s="49">
        <v>66030.25</v>
      </c>
      <c r="L77" s="49">
        <v>325279.82</v>
      </c>
      <c r="M77" s="49">
        <v>510931.16</v>
      </c>
      <c r="N77" s="49">
        <v>1179430.1499999999</v>
      </c>
    </row>
    <row r="78" spans="1:15" x14ac:dyDescent="0.2">
      <c r="A78" s="67">
        <v>18050</v>
      </c>
      <c r="B78" s="50">
        <v>21413062</v>
      </c>
      <c r="C78">
        <v>2.0699999999999998</v>
      </c>
      <c r="D78">
        <v>0</v>
      </c>
      <c r="E78" s="49">
        <v>719264.54</v>
      </c>
      <c r="F78">
        <v>0</v>
      </c>
      <c r="G78" s="49">
        <v>41256.58</v>
      </c>
      <c r="H78">
        <v>0</v>
      </c>
      <c r="I78" s="49">
        <v>31765.78</v>
      </c>
      <c r="J78">
        <v>0</v>
      </c>
      <c r="K78">
        <v>0</v>
      </c>
      <c r="L78" s="49">
        <v>231605.99</v>
      </c>
      <c r="M78" s="49">
        <v>304628.34000000003</v>
      </c>
      <c r="N78" s="49">
        <v>1023892.88</v>
      </c>
    </row>
    <row r="79" spans="1:15" x14ac:dyDescent="0.2">
      <c r="A79" s="67">
        <v>19139</v>
      </c>
      <c r="B79" s="50">
        <v>24690024</v>
      </c>
      <c r="C79">
        <v>1.96</v>
      </c>
      <c r="D79">
        <v>0</v>
      </c>
      <c r="E79" s="49">
        <v>830269.21</v>
      </c>
      <c r="F79">
        <v>0</v>
      </c>
      <c r="G79" s="49">
        <v>18429.150000000001</v>
      </c>
      <c r="H79">
        <v>0</v>
      </c>
      <c r="I79" s="49">
        <v>75335.97</v>
      </c>
      <c r="J79">
        <v>0</v>
      </c>
      <c r="K79">
        <v>0</v>
      </c>
      <c r="L79" s="49">
        <v>210060.09</v>
      </c>
      <c r="M79" s="49">
        <v>303825.21000000002</v>
      </c>
      <c r="N79" s="49">
        <v>1134094.42</v>
      </c>
    </row>
    <row r="80" spans="1:15" x14ac:dyDescent="0.2">
      <c r="A80" s="67">
        <v>19140</v>
      </c>
      <c r="B80" s="50">
        <v>9585071</v>
      </c>
      <c r="C80">
        <v>1.96</v>
      </c>
      <c r="D80">
        <v>0</v>
      </c>
      <c r="E80" s="49">
        <v>322324.08</v>
      </c>
      <c r="F80">
        <v>0</v>
      </c>
      <c r="G80" s="49">
        <v>5300.78</v>
      </c>
      <c r="H80">
        <v>0</v>
      </c>
      <c r="I80" s="49">
        <v>22332.13</v>
      </c>
      <c r="J80">
        <v>149.77000000000001</v>
      </c>
      <c r="K80">
        <v>0</v>
      </c>
      <c r="L80" s="49">
        <v>61744.88</v>
      </c>
      <c r="M80" s="49">
        <v>89527.56</v>
      </c>
      <c r="N80" s="49">
        <v>411851.64</v>
      </c>
    </row>
    <row r="81" spans="1:14" x14ac:dyDescent="0.2">
      <c r="A81" s="67">
        <v>19142</v>
      </c>
      <c r="B81" s="50">
        <v>320374775</v>
      </c>
      <c r="C81">
        <v>2</v>
      </c>
      <c r="D81">
        <v>0</v>
      </c>
      <c r="E81" s="49">
        <v>10769077.689999999</v>
      </c>
      <c r="F81">
        <v>0</v>
      </c>
      <c r="G81" s="49">
        <v>162711.75</v>
      </c>
      <c r="H81">
        <v>0</v>
      </c>
      <c r="I81" s="49">
        <v>684908.28</v>
      </c>
      <c r="J81">
        <v>0</v>
      </c>
      <c r="K81">
        <v>0</v>
      </c>
      <c r="L81" s="49">
        <v>2059127.4</v>
      </c>
      <c r="M81" s="49">
        <v>2906747.43</v>
      </c>
      <c r="N81" s="49">
        <v>13675825.119999999</v>
      </c>
    </row>
    <row r="82" spans="1:14" x14ac:dyDescent="0.2">
      <c r="A82" s="67">
        <v>19144</v>
      </c>
      <c r="B82" s="50">
        <v>43157737</v>
      </c>
      <c r="C82">
        <v>2.19</v>
      </c>
      <c r="D82">
        <v>0</v>
      </c>
      <c r="E82" s="49">
        <v>1447891.58</v>
      </c>
      <c r="F82">
        <v>0</v>
      </c>
      <c r="G82" s="49">
        <v>40641.14</v>
      </c>
      <c r="H82">
        <v>0</v>
      </c>
      <c r="I82" s="49">
        <v>141324.10999999999</v>
      </c>
      <c r="J82">
        <v>0</v>
      </c>
      <c r="K82">
        <v>0</v>
      </c>
      <c r="L82" s="49">
        <v>385459.84</v>
      </c>
      <c r="M82" s="49">
        <v>567425.07999999996</v>
      </c>
      <c r="N82" s="49">
        <v>2015316.66</v>
      </c>
    </row>
    <row r="83" spans="1:14" x14ac:dyDescent="0.2">
      <c r="A83" s="67">
        <v>19147</v>
      </c>
      <c r="B83" s="50">
        <v>11312807</v>
      </c>
      <c r="C83">
        <v>1.96</v>
      </c>
      <c r="D83">
        <v>0</v>
      </c>
      <c r="E83" s="49">
        <v>380423.91</v>
      </c>
      <c r="F83">
        <v>0</v>
      </c>
      <c r="G83" s="49">
        <v>8334.57</v>
      </c>
      <c r="H83">
        <v>0</v>
      </c>
      <c r="I83" s="49">
        <v>35087.24</v>
      </c>
      <c r="J83">
        <v>978.6</v>
      </c>
      <c r="K83">
        <v>0</v>
      </c>
      <c r="L83" s="49">
        <v>94055.84</v>
      </c>
      <c r="M83" s="49">
        <v>138456.25</v>
      </c>
      <c r="N83" s="49">
        <v>518880.16</v>
      </c>
    </row>
    <row r="84" spans="1:14" x14ac:dyDescent="0.2">
      <c r="A84" s="67">
        <v>19148</v>
      </c>
      <c r="B84" s="50">
        <v>107913774</v>
      </c>
      <c r="C84">
        <v>1.96</v>
      </c>
      <c r="D84">
        <v>0</v>
      </c>
      <c r="E84" s="49">
        <v>3628894.18</v>
      </c>
      <c r="F84">
        <v>0</v>
      </c>
      <c r="G84" s="49">
        <v>64347.519999999997</v>
      </c>
      <c r="H84">
        <v>0</v>
      </c>
      <c r="I84" s="49">
        <v>270876.28999999998</v>
      </c>
      <c r="J84">
        <v>0</v>
      </c>
      <c r="K84">
        <v>0</v>
      </c>
      <c r="L84" s="49">
        <v>776637.94</v>
      </c>
      <c r="M84" s="49">
        <v>1111861.75</v>
      </c>
      <c r="N84" s="49">
        <v>4740755.93</v>
      </c>
    </row>
    <row r="85" spans="1:14" x14ac:dyDescent="0.2">
      <c r="A85" s="67">
        <v>19149</v>
      </c>
      <c r="B85" s="50">
        <v>164660362</v>
      </c>
      <c r="C85">
        <v>1.98</v>
      </c>
      <c r="D85">
        <v>0</v>
      </c>
      <c r="E85" s="49">
        <v>5536022.9800000004</v>
      </c>
      <c r="F85">
        <v>0</v>
      </c>
      <c r="G85" s="49">
        <v>80128.53</v>
      </c>
      <c r="H85">
        <v>0</v>
      </c>
      <c r="I85" s="49">
        <v>337367.95</v>
      </c>
      <c r="J85">
        <v>0</v>
      </c>
      <c r="K85">
        <v>0</v>
      </c>
      <c r="L85" s="49">
        <v>1030472.03</v>
      </c>
      <c r="M85" s="49">
        <v>1447968.51</v>
      </c>
      <c r="N85" s="49">
        <v>6983991.4900000002</v>
      </c>
    </row>
    <row r="86" spans="1:14" x14ac:dyDescent="0.2">
      <c r="A86" s="67">
        <v>19150</v>
      </c>
      <c r="B86" s="50">
        <v>15786802</v>
      </c>
      <c r="C86">
        <v>2.04</v>
      </c>
      <c r="D86">
        <v>0</v>
      </c>
      <c r="E86" s="49">
        <v>530440.97</v>
      </c>
      <c r="F86">
        <v>0</v>
      </c>
      <c r="G86" s="49">
        <v>15708.6</v>
      </c>
      <c r="H86">
        <v>0</v>
      </c>
      <c r="I86" s="49">
        <v>56375.1</v>
      </c>
      <c r="J86">
        <v>0</v>
      </c>
      <c r="K86">
        <v>0</v>
      </c>
      <c r="L86" s="49">
        <v>142101.72</v>
      </c>
      <c r="M86" s="49">
        <v>214185.42</v>
      </c>
      <c r="N86" s="49">
        <v>744626.39</v>
      </c>
    </row>
    <row r="87" spans="1:14" x14ac:dyDescent="0.2">
      <c r="A87" s="67">
        <v>19151</v>
      </c>
      <c r="B87" s="50">
        <v>34620781</v>
      </c>
      <c r="C87">
        <v>1.92</v>
      </c>
      <c r="D87">
        <v>0</v>
      </c>
      <c r="E87" s="49">
        <v>1164692.93</v>
      </c>
      <c r="F87">
        <v>0</v>
      </c>
      <c r="G87" s="49">
        <v>19107.490000000002</v>
      </c>
      <c r="H87">
        <v>0</v>
      </c>
      <c r="I87" s="49">
        <v>80457.279999999999</v>
      </c>
      <c r="J87">
        <v>0.01</v>
      </c>
      <c r="K87">
        <v>0</v>
      </c>
      <c r="L87" s="49">
        <v>229314.16</v>
      </c>
      <c r="M87" s="49">
        <v>328878.94</v>
      </c>
      <c r="N87" s="49">
        <v>1493571.87</v>
      </c>
    </row>
    <row r="88" spans="1:14" x14ac:dyDescent="0.2">
      <c r="A88" s="67">
        <v>19152</v>
      </c>
      <c r="B88" s="50">
        <v>251599785</v>
      </c>
      <c r="C88">
        <v>2</v>
      </c>
      <c r="D88">
        <v>0</v>
      </c>
      <c r="E88" s="49">
        <v>8457275.1699999999</v>
      </c>
      <c r="F88">
        <v>0</v>
      </c>
      <c r="G88" s="49">
        <v>140962.85999999999</v>
      </c>
      <c r="H88">
        <v>0</v>
      </c>
      <c r="I88" s="49">
        <v>593698.53</v>
      </c>
      <c r="J88">
        <v>0</v>
      </c>
      <c r="K88">
        <v>0</v>
      </c>
      <c r="L88" s="49">
        <v>1844241.73</v>
      </c>
      <c r="M88" s="49">
        <v>2502716</v>
      </c>
      <c r="N88" s="49">
        <v>10959991.17</v>
      </c>
    </row>
    <row r="89" spans="1:14" x14ac:dyDescent="0.2">
      <c r="A89" s="67">
        <v>20001</v>
      </c>
      <c r="B89" s="50">
        <v>63962477</v>
      </c>
      <c r="C89">
        <v>2.62</v>
      </c>
      <c r="D89">
        <v>0</v>
      </c>
      <c r="E89" s="49">
        <v>2136432.44</v>
      </c>
      <c r="F89">
        <v>0</v>
      </c>
      <c r="G89" s="49">
        <v>17594.45</v>
      </c>
      <c r="H89">
        <v>0</v>
      </c>
      <c r="I89" s="49">
        <v>75912.62</v>
      </c>
      <c r="J89">
        <v>0</v>
      </c>
      <c r="K89" s="49">
        <v>6668.41</v>
      </c>
      <c r="L89" s="49">
        <v>402166.62</v>
      </c>
      <c r="M89" s="49">
        <v>502342.1</v>
      </c>
      <c r="N89" s="49">
        <v>2638774.54</v>
      </c>
    </row>
    <row r="90" spans="1:14" x14ac:dyDescent="0.2">
      <c r="A90" s="67">
        <v>20002</v>
      </c>
      <c r="B90" s="50">
        <v>67113376</v>
      </c>
      <c r="C90">
        <v>2.64</v>
      </c>
      <c r="D90">
        <v>0</v>
      </c>
      <c r="E90" s="49">
        <v>2241216.29</v>
      </c>
      <c r="F90" s="49">
        <v>2114.23</v>
      </c>
      <c r="G90" s="49">
        <v>32690.58</v>
      </c>
      <c r="H90" s="49">
        <v>1410.35</v>
      </c>
      <c r="I90" s="49">
        <v>114682.89</v>
      </c>
      <c r="J90" s="49">
        <v>35366.6</v>
      </c>
      <c r="K90">
        <v>804.04</v>
      </c>
      <c r="L90" s="49">
        <v>563904.07999999996</v>
      </c>
      <c r="M90" s="49">
        <v>750972.77</v>
      </c>
      <c r="N90" s="49">
        <v>2992189.06</v>
      </c>
    </row>
    <row r="91" spans="1:14" x14ac:dyDescent="0.2">
      <c r="A91" s="67">
        <v>21148</v>
      </c>
      <c r="B91" s="50">
        <v>11221305</v>
      </c>
      <c r="C91">
        <v>2.65</v>
      </c>
      <c r="D91">
        <v>0</v>
      </c>
      <c r="E91" s="49">
        <v>374691.16</v>
      </c>
      <c r="F91">
        <v>0</v>
      </c>
      <c r="G91" s="49">
        <v>19171.62</v>
      </c>
      <c r="H91">
        <v>0</v>
      </c>
      <c r="I91" s="49">
        <v>182901.36</v>
      </c>
      <c r="J91">
        <v>0</v>
      </c>
      <c r="K91">
        <v>0</v>
      </c>
      <c r="L91" s="49">
        <v>73127.509999999995</v>
      </c>
      <c r="M91" s="49">
        <v>275200.48</v>
      </c>
      <c r="N91" s="49">
        <v>649891.64</v>
      </c>
    </row>
    <row r="92" spans="1:14" x14ac:dyDescent="0.2">
      <c r="A92" s="67">
        <v>21149</v>
      </c>
      <c r="B92" s="50">
        <v>13782902</v>
      </c>
      <c r="C92">
        <v>2.4300000000000002</v>
      </c>
      <c r="D92">
        <v>0</v>
      </c>
      <c r="E92" s="49">
        <v>461265.63</v>
      </c>
      <c r="F92">
        <v>0</v>
      </c>
      <c r="G92" s="49">
        <v>24726.85</v>
      </c>
      <c r="H92">
        <v>0</v>
      </c>
      <c r="I92" s="49">
        <v>257723.57</v>
      </c>
      <c r="J92">
        <v>0</v>
      </c>
      <c r="K92">
        <v>0</v>
      </c>
      <c r="L92" s="49">
        <v>110371.87</v>
      </c>
      <c r="M92" s="49">
        <v>392822.28</v>
      </c>
      <c r="N92" s="49">
        <v>854087.91</v>
      </c>
    </row>
    <row r="93" spans="1:14" x14ac:dyDescent="0.2">
      <c r="A93" s="67">
        <v>21150</v>
      </c>
      <c r="B93" s="50">
        <v>11228862</v>
      </c>
      <c r="C93">
        <v>2.56</v>
      </c>
      <c r="D93">
        <v>0</v>
      </c>
      <c r="E93" s="49">
        <v>375290.13</v>
      </c>
      <c r="F93">
        <v>0</v>
      </c>
      <c r="G93" s="49">
        <v>18146.400000000001</v>
      </c>
      <c r="H93">
        <v>0</v>
      </c>
      <c r="I93" s="49">
        <v>173904.91</v>
      </c>
      <c r="J93" s="49">
        <v>1725.13</v>
      </c>
      <c r="K93">
        <v>0</v>
      </c>
      <c r="L93" s="49">
        <v>70116.210000000006</v>
      </c>
      <c r="M93" s="49">
        <v>263892.65000000002</v>
      </c>
      <c r="N93" s="49">
        <v>639182.78</v>
      </c>
    </row>
    <row r="94" spans="1:14" x14ac:dyDescent="0.2">
      <c r="A94" s="67">
        <v>21151</v>
      </c>
      <c r="B94" s="50">
        <v>35407437</v>
      </c>
      <c r="C94">
        <v>2.5499999999999998</v>
      </c>
      <c r="D94">
        <v>0</v>
      </c>
      <c r="E94" s="49">
        <v>1183505.97</v>
      </c>
      <c r="F94" s="49">
        <v>1685.19</v>
      </c>
      <c r="G94" s="49">
        <v>49897.51</v>
      </c>
      <c r="H94">
        <v>0</v>
      </c>
      <c r="I94" s="49">
        <v>464957.32</v>
      </c>
      <c r="J94" s="49">
        <v>14387.45</v>
      </c>
      <c r="K94">
        <v>0</v>
      </c>
      <c r="L94" s="49">
        <v>205045.49</v>
      </c>
      <c r="M94" s="49">
        <v>735972.96</v>
      </c>
      <c r="N94" s="49">
        <v>1919478.93</v>
      </c>
    </row>
    <row r="95" spans="1:14" x14ac:dyDescent="0.2">
      <c r="A95" s="67">
        <v>22088</v>
      </c>
      <c r="B95" s="50">
        <v>8158036</v>
      </c>
      <c r="C95">
        <v>2.5299999999999998</v>
      </c>
      <c r="D95">
        <v>0</v>
      </c>
      <c r="E95" s="49">
        <v>272741.17</v>
      </c>
      <c r="F95">
        <v>0</v>
      </c>
      <c r="G95" s="49">
        <v>2151.46</v>
      </c>
      <c r="H95">
        <v>0</v>
      </c>
      <c r="I95" s="49">
        <v>15285.84</v>
      </c>
      <c r="J95">
        <v>249.41</v>
      </c>
      <c r="K95" s="49">
        <v>56044.3</v>
      </c>
      <c r="L95" s="49">
        <v>91873.57</v>
      </c>
      <c r="M95" s="49">
        <v>165604.57999999999</v>
      </c>
      <c r="N95" s="49">
        <v>438345.75</v>
      </c>
    </row>
    <row r="96" spans="1:14" x14ac:dyDescent="0.2">
      <c r="A96" s="67">
        <v>22089</v>
      </c>
      <c r="B96" s="50">
        <v>233824071</v>
      </c>
      <c r="C96">
        <v>2.57</v>
      </c>
      <c r="D96">
        <v>0</v>
      </c>
      <c r="E96" s="49">
        <v>7814047.3799999999</v>
      </c>
      <c r="F96">
        <v>0</v>
      </c>
      <c r="G96" s="49">
        <v>44645.61</v>
      </c>
      <c r="H96">
        <v>0</v>
      </c>
      <c r="I96" s="49">
        <v>303587.88</v>
      </c>
      <c r="J96">
        <v>0</v>
      </c>
      <c r="K96">
        <v>0</v>
      </c>
      <c r="L96" s="49">
        <v>1711298.97</v>
      </c>
      <c r="M96" s="49">
        <v>2059532.46</v>
      </c>
      <c r="N96" s="49">
        <v>9873579.8399999999</v>
      </c>
    </row>
    <row r="97" spans="1:15" x14ac:dyDescent="0.2">
      <c r="A97" s="67">
        <v>22090</v>
      </c>
      <c r="B97" s="50">
        <v>23332518</v>
      </c>
      <c r="C97">
        <v>2.4900000000000002</v>
      </c>
      <c r="D97">
        <v>0</v>
      </c>
      <c r="E97" s="49">
        <v>780377.76</v>
      </c>
      <c r="F97">
        <v>0</v>
      </c>
      <c r="G97" s="49">
        <v>7335.46</v>
      </c>
      <c r="H97">
        <v>0</v>
      </c>
      <c r="I97" s="49">
        <v>52087.34</v>
      </c>
      <c r="J97">
        <v>0</v>
      </c>
      <c r="K97">
        <v>717.59</v>
      </c>
      <c r="L97" s="49">
        <v>301323.90000000002</v>
      </c>
      <c r="M97" s="49">
        <v>361464.29</v>
      </c>
      <c r="N97" s="49">
        <v>1141842.05</v>
      </c>
    </row>
    <row r="98" spans="1:15" x14ac:dyDescent="0.2">
      <c r="A98" s="67">
        <v>22091</v>
      </c>
      <c r="B98" s="50">
        <v>20695941</v>
      </c>
      <c r="C98">
        <v>2.4900000000000002</v>
      </c>
      <c r="D98">
        <v>0</v>
      </c>
      <c r="E98" s="49">
        <v>692194.99</v>
      </c>
      <c r="F98">
        <v>0</v>
      </c>
      <c r="G98" s="49">
        <v>4435.8100000000004</v>
      </c>
      <c r="H98">
        <v>0</v>
      </c>
      <c r="I98" s="49">
        <v>31344.080000000002</v>
      </c>
      <c r="J98">
        <v>0</v>
      </c>
      <c r="K98">
        <v>0</v>
      </c>
      <c r="L98" s="49">
        <v>176977</v>
      </c>
      <c r="M98" s="49">
        <v>212756.88</v>
      </c>
      <c r="N98" s="49">
        <v>904951.87</v>
      </c>
    </row>
    <row r="99" spans="1:15" x14ac:dyDescent="0.2">
      <c r="A99" s="67">
        <v>22092</v>
      </c>
      <c r="B99" s="50">
        <v>30918304</v>
      </c>
      <c r="C99">
        <v>2.5099999999999998</v>
      </c>
      <c r="D99">
        <v>0</v>
      </c>
      <c r="E99" s="49">
        <v>1033879.33</v>
      </c>
      <c r="F99">
        <v>0</v>
      </c>
      <c r="G99" s="49">
        <v>7969.06</v>
      </c>
      <c r="H99">
        <v>0</v>
      </c>
      <c r="I99" s="49">
        <v>50535.76</v>
      </c>
      <c r="J99">
        <v>0</v>
      </c>
      <c r="K99">
        <v>0</v>
      </c>
      <c r="L99" s="49">
        <v>288815.55</v>
      </c>
      <c r="M99" s="49">
        <v>347320.36</v>
      </c>
      <c r="N99" s="49">
        <v>1381199.69</v>
      </c>
    </row>
    <row r="100" spans="1:15" x14ac:dyDescent="0.2">
      <c r="A100" s="67">
        <v>22093</v>
      </c>
      <c r="B100" s="50">
        <v>228758418</v>
      </c>
      <c r="C100">
        <v>2.5499999999999998</v>
      </c>
      <c r="D100">
        <v>0</v>
      </c>
      <c r="E100" s="49">
        <v>7646330.1900000004</v>
      </c>
      <c r="F100">
        <v>0</v>
      </c>
      <c r="G100" s="49">
        <v>42056.97</v>
      </c>
      <c r="H100">
        <v>117.96</v>
      </c>
      <c r="I100" s="49">
        <v>298622.67</v>
      </c>
      <c r="J100">
        <v>0</v>
      </c>
      <c r="K100" s="49">
        <v>2271.61</v>
      </c>
      <c r="L100" s="49">
        <v>1665463.65</v>
      </c>
      <c r="M100" s="49">
        <v>2008532.86</v>
      </c>
      <c r="N100" s="49">
        <v>9654863.0500000007</v>
      </c>
    </row>
    <row r="101" spans="1:15" x14ac:dyDescent="0.2">
      <c r="A101" s="67">
        <v>22094</v>
      </c>
      <c r="B101" s="50">
        <v>32285872</v>
      </c>
      <c r="C101">
        <v>2.5299999999999998</v>
      </c>
      <c r="D101">
        <v>0</v>
      </c>
      <c r="E101" s="49">
        <v>1079388.05</v>
      </c>
      <c r="F101">
        <v>0</v>
      </c>
      <c r="G101" s="49">
        <v>7398.21</v>
      </c>
      <c r="H101">
        <v>0</v>
      </c>
      <c r="I101" s="49">
        <v>52351.48</v>
      </c>
      <c r="J101">
        <v>0</v>
      </c>
      <c r="K101">
        <v>400.29</v>
      </c>
      <c r="L101" s="49">
        <v>302754.37</v>
      </c>
      <c r="M101" s="49">
        <v>362904.34</v>
      </c>
      <c r="N101" s="49">
        <v>1442292.39</v>
      </c>
    </row>
    <row r="102" spans="1:15" x14ac:dyDescent="0.2">
      <c r="A102" s="67">
        <v>23094</v>
      </c>
      <c r="B102" s="50">
        <v>3406662</v>
      </c>
      <c r="C102">
        <v>2.81</v>
      </c>
      <c r="D102">
        <v>0</v>
      </c>
      <c r="E102" s="49">
        <v>113565.06</v>
      </c>
      <c r="F102" s="49">
        <v>11167.58</v>
      </c>
      <c r="G102" s="49">
        <v>2315.1</v>
      </c>
      <c r="H102">
        <v>0</v>
      </c>
      <c r="I102" s="49">
        <v>18189.560000000001</v>
      </c>
      <c r="J102" s="49">
        <v>4540.6899999999996</v>
      </c>
      <c r="K102">
        <v>0</v>
      </c>
      <c r="L102" s="49">
        <v>21619.26</v>
      </c>
      <c r="M102" s="49">
        <v>57832.19</v>
      </c>
      <c r="N102" s="49">
        <v>171397.25</v>
      </c>
    </row>
    <row r="103" spans="1:15" x14ac:dyDescent="0.2">
      <c r="A103" s="67">
        <v>23096</v>
      </c>
      <c r="B103" s="50">
        <v>5276202</v>
      </c>
      <c r="C103">
        <v>2.6</v>
      </c>
      <c r="D103">
        <v>0</v>
      </c>
      <c r="E103" s="49">
        <v>176268.41</v>
      </c>
      <c r="F103">
        <v>0</v>
      </c>
      <c r="G103" s="49">
        <v>2869.92</v>
      </c>
      <c r="H103">
        <v>763.03</v>
      </c>
      <c r="I103" s="49">
        <v>24093.94</v>
      </c>
      <c r="J103">
        <v>400.68</v>
      </c>
      <c r="K103">
        <v>0</v>
      </c>
      <c r="L103" s="49">
        <v>29234.71</v>
      </c>
      <c r="M103" s="49">
        <v>57362.28</v>
      </c>
      <c r="N103" s="49">
        <v>233630.69</v>
      </c>
    </row>
    <row r="104" spans="1:15" x14ac:dyDescent="0.2">
      <c r="A104" s="67">
        <v>23099</v>
      </c>
      <c r="B104" s="50">
        <v>3626791</v>
      </c>
      <c r="C104">
        <v>2.62</v>
      </c>
      <c r="D104">
        <v>0</v>
      </c>
      <c r="E104" s="49">
        <v>121139.68</v>
      </c>
      <c r="F104">
        <v>0</v>
      </c>
      <c r="G104" s="49">
        <v>2606.9</v>
      </c>
      <c r="H104">
        <v>405.76</v>
      </c>
      <c r="I104" s="49">
        <v>21163.599999999999</v>
      </c>
      <c r="J104">
        <v>375.84</v>
      </c>
      <c r="K104">
        <v>0</v>
      </c>
      <c r="L104" s="49">
        <v>24407</v>
      </c>
      <c r="M104" s="49">
        <v>48959.1</v>
      </c>
      <c r="N104" s="49">
        <v>170098.78</v>
      </c>
    </row>
    <row r="105" spans="1:15" s="208" customFormat="1" x14ac:dyDescent="0.2">
      <c r="A105" s="314">
        <v>23101</v>
      </c>
      <c r="B105" s="207">
        <v>51797529</v>
      </c>
      <c r="C105" s="208">
        <v>3.32</v>
      </c>
      <c r="D105" s="208">
        <v>0</v>
      </c>
      <c r="E105" s="209">
        <v>1597401.4</v>
      </c>
      <c r="F105" s="209">
        <v>25132.54</v>
      </c>
      <c r="G105" s="209">
        <v>46877.95</v>
      </c>
      <c r="H105" s="209">
        <v>5746.93</v>
      </c>
      <c r="I105" s="209">
        <v>391155.65</v>
      </c>
      <c r="J105" s="209">
        <v>33019.14</v>
      </c>
      <c r="K105" s="208">
        <v>0</v>
      </c>
      <c r="L105" s="209">
        <v>472354.97</v>
      </c>
      <c r="M105" s="209">
        <v>816495.15</v>
      </c>
      <c r="N105" s="209">
        <v>2413896.5499999998</v>
      </c>
      <c r="O105" s="315" t="s">
        <v>737</v>
      </c>
    </row>
    <row r="106" spans="1:15" x14ac:dyDescent="0.2">
      <c r="A106" s="67">
        <v>24086</v>
      </c>
      <c r="B106" s="50">
        <v>236639431</v>
      </c>
      <c r="C106">
        <v>1.56</v>
      </c>
      <c r="D106">
        <v>0</v>
      </c>
      <c r="E106" s="49">
        <v>7990111.46</v>
      </c>
      <c r="F106">
        <v>0</v>
      </c>
      <c r="G106" s="49">
        <v>66154.45</v>
      </c>
      <c r="H106">
        <v>0</v>
      </c>
      <c r="I106" s="49">
        <v>369058.78</v>
      </c>
      <c r="J106">
        <v>0</v>
      </c>
      <c r="K106" s="49">
        <v>1321.35</v>
      </c>
      <c r="L106" s="49">
        <v>1367915.5</v>
      </c>
      <c r="M106" s="49">
        <v>1804450.08</v>
      </c>
      <c r="N106" s="49">
        <v>9794561.5399999991</v>
      </c>
    </row>
    <row r="107" spans="1:15" x14ac:dyDescent="0.2">
      <c r="A107" s="67">
        <v>24087</v>
      </c>
      <c r="B107" s="50">
        <v>146455433</v>
      </c>
      <c r="C107">
        <v>1.64</v>
      </c>
      <c r="D107">
        <v>0</v>
      </c>
      <c r="E107" s="49">
        <v>4941037.24</v>
      </c>
      <c r="F107">
        <v>0</v>
      </c>
      <c r="G107" s="49">
        <v>37185.699999999997</v>
      </c>
      <c r="H107" s="49">
        <v>1023.1</v>
      </c>
      <c r="I107" s="49">
        <v>233319.31</v>
      </c>
      <c r="J107">
        <v>0</v>
      </c>
      <c r="K107" s="49">
        <v>29226.73</v>
      </c>
      <c r="L107" s="49">
        <v>757631.28</v>
      </c>
      <c r="M107" s="49">
        <v>1058386.1200000001</v>
      </c>
      <c r="N107" s="49">
        <v>5999423.3600000003</v>
      </c>
    </row>
    <row r="108" spans="1:15" x14ac:dyDescent="0.2">
      <c r="A108" s="67">
        <v>24089</v>
      </c>
      <c r="B108" s="50">
        <v>178623333</v>
      </c>
      <c r="C108">
        <v>1.99</v>
      </c>
      <c r="D108">
        <v>0</v>
      </c>
      <c r="E108" s="49">
        <v>6004857.3899999997</v>
      </c>
      <c r="F108">
        <v>0</v>
      </c>
      <c r="G108" s="49">
        <v>67478.850000000006</v>
      </c>
      <c r="H108">
        <v>0</v>
      </c>
      <c r="I108" s="49">
        <v>476285.04</v>
      </c>
      <c r="J108" s="49">
        <v>153637.71</v>
      </c>
      <c r="K108">
        <v>0</v>
      </c>
      <c r="L108" s="49">
        <v>1350421.35</v>
      </c>
      <c r="M108" s="49">
        <v>2047822.94</v>
      </c>
      <c r="N108" s="49">
        <v>8052680.3300000001</v>
      </c>
    </row>
    <row r="109" spans="1:15" x14ac:dyDescent="0.2">
      <c r="A109" s="67">
        <v>24090</v>
      </c>
      <c r="B109" s="50">
        <v>542775235</v>
      </c>
      <c r="C109">
        <v>1.72</v>
      </c>
      <c r="D109">
        <v>0</v>
      </c>
      <c r="E109" s="49">
        <v>18296974.879999999</v>
      </c>
      <c r="F109">
        <v>0</v>
      </c>
      <c r="G109" s="49">
        <v>118131.19</v>
      </c>
      <c r="H109" s="49">
        <v>15036.53</v>
      </c>
      <c r="I109" s="49">
        <v>869111.95</v>
      </c>
      <c r="J109">
        <v>0</v>
      </c>
      <c r="K109">
        <v>0</v>
      </c>
      <c r="L109" s="49">
        <v>3128718.72</v>
      </c>
      <c r="M109" s="49">
        <v>4130998.38</v>
      </c>
      <c r="N109" s="49">
        <v>22427973.260000002</v>
      </c>
    </row>
    <row r="110" spans="1:15" x14ac:dyDescent="0.2">
      <c r="A110" s="67">
        <v>24091</v>
      </c>
      <c r="B110" s="50">
        <v>5405870</v>
      </c>
      <c r="C110">
        <v>1.74</v>
      </c>
      <c r="D110">
        <v>0</v>
      </c>
      <c r="E110" s="49">
        <v>182195.01</v>
      </c>
      <c r="F110">
        <v>0</v>
      </c>
      <c r="G110" s="49">
        <v>1059.74</v>
      </c>
      <c r="H110" s="49">
        <v>3773.27</v>
      </c>
      <c r="I110" s="49">
        <v>8193.2199999999993</v>
      </c>
      <c r="J110">
        <v>156.97</v>
      </c>
      <c r="K110">
        <v>0</v>
      </c>
      <c r="L110" s="49">
        <v>26703</v>
      </c>
      <c r="M110" s="49">
        <v>39886.199999999997</v>
      </c>
      <c r="N110" s="49">
        <v>222081.21</v>
      </c>
    </row>
    <row r="111" spans="1:15" x14ac:dyDescent="0.2">
      <c r="A111" s="67">
        <v>24093</v>
      </c>
      <c r="B111" s="50">
        <v>1861292743</v>
      </c>
      <c r="C111">
        <v>1.64</v>
      </c>
      <c r="D111">
        <v>0</v>
      </c>
      <c r="E111" s="49">
        <v>62795326.689999998</v>
      </c>
      <c r="F111">
        <v>0</v>
      </c>
      <c r="G111" s="49">
        <v>269238.96999999997</v>
      </c>
      <c r="H111" s="49">
        <v>206876.38</v>
      </c>
      <c r="I111" s="49">
        <v>1912581.44</v>
      </c>
      <c r="J111">
        <v>0</v>
      </c>
      <c r="K111">
        <v>0</v>
      </c>
      <c r="L111" s="49">
        <v>6498699.21</v>
      </c>
      <c r="M111" s="49">
        <v>8887396</v>
      </c>
      <c r="N111" s="49">
        <v>71682722.689999998</v>
      </c>
    </row>
    <row r="112" spans="1:15" x14ac:dyDescent="0.2">
      <c r="A112" s="67">
        <v>25001</v>
      </c>
      <c r="B112" s="50">
        <v>87026177</v>
      </c>
      <c r="C112">
        <v>2.13</v>
      </c>
      <c r="D112">
        <v>0</v>
      </c>
      <c r="E112" s="49">
        <v>2921417.42</v>
      </c>
      <c r="F112">
        <v>0</v>
      </c>
      <c r="G112" s="49">
        <v>103192.92</v>
      </c>
      <c r="H112">
        <v>0</v>
      </c>
      <c r="I112" s="49">
        <v>214394.08</v>
      </c>
      <c r="J112">
        <v>0</v>
      </c>
      <c r="K112">
        <v>0</v>
      </c>
      <c r="L112" s="49">
        <v>646179.01</v>
      </c>
      <c r="M112" s="49">
        <v>963766</v>
      </c>
      <c r="N112" s="49">
        <v>3885183.42</v>
      </c>
    </row>
    <row r="113" spans="1:14" x14ac:dyDescent="0.2">
      <c r="A113" s="67">
        <v>25002</v>
      </c>
      <c r="B113" s="50">
        <v>45652667</v>
      </c>
      <c r="C113">
        <v>3.28</v>
      </c>
      <c r="D113">
        <v>0</v>
      </c>
      <c r="E113" s="49">
        <v>1514525.4</v>
      </c>
      <c r="F113">
        <v>0</v>
      </c>
      <c r="G113" s="49">
        <v>55402.1</v>
      </c>
      <c r="H113">
        <v>0</v>
      </c>
      <c r="I113" s="49">
        <v>97701.72</v>
      </c>
      <c r="J113">
        <v>0</v>
      </c>
      <c r="K113">
        <v>0</v>
      </c>
      <c r="L113" s="49">
        <v>372163.27</v>
      </c>
      <c r="M113" s="49">
        <v>525267.09</v>
      </c>
      <c r="N113" s="49">
        <v>2039792.49</v>
      </c>
    </row>
    <row r="114" spans="1:14" x14ac:dyDescent="0.2">
      <c r="A114" s="67">
        <v>25003</v>
      </c>
      <c r="B114" s="50">
        <v>57639918</v>
      </c>
      <c r="C114">
        <v>3.34</v>
      </c>
      <c r="D114">
        <v>0</v>
      </c>
      <c r="E114" s="49">
        <v>1911015.74</v>
      </c>
      <c r="F114">
        <v>0</v>
      </c>
      <c r="G114" s="49">
        <v>51082.98</v>
      </c>
      <c r="H114">
        <v>0</v>
      </c>
      <c r="I114" s="49">
        <v>84901.69</v>
      </c>
      <c r="J114" s="49">
        <v>25739.18</v>
      </c>
      <c r="K114" s="49">
        <v>16402.439999999999</v>
      </c>
      <c r="L114" s="49">
        <v>340689.63</v>
      </c>
      <c r="M114" s="49">
        <v>518815.92</v>
      </c>
      <c r="N114" s="49">
        <v>2429831.66</v>
      </c>
    </row>
    <row r="115" spans="1:14" x14ac:dyDescent="0.2">
      <c r="A115" s="67">
        <v>26001</v>
      </c>
      <c r="B115" s="50">
        <v>39090487</v>
      </c>
      <c r="C115">
        <v>1.9</v>
      </c>
      <c r="D115">
        <v>0</v>
      </c>
      <c r="E115" s="49">
        <v>1315328.43</v>
      </c>
      <c r="F115">
        <v>0</v>
      </c>
      <c r="G115" s="49">
        <v>26717.97</v>
      </c>
      <c r="H115">
        <v>0</v>
      </c>
      <c r="I115" s="49">
        <v>117036.46</v>
      </c>
      <c r="J115">
        <v>0</v>
      </c>
      <c r="K115">
        <v>0</v>
      </c>
      <c r="L115" s="49">
        <v>316790.45</v>
      </c>
      <c r="M115" s="49">
        <v>460544.88</v>
      </c>
      <c r="N115" s="49">
        <v>1775873.31</v>
      </c>
    </row>
    <row r="116" spans="1:14" x14ac:dyDescent="0.2">
      <c r="A116" s="67">
        <v>26002</v>
      </c>
      <c r="B116" s="50">
        <v>63432946</v>
      </c>
      <c r="C116">
        <v>1.75</v>
      </c>
      <c r="D116">
        <v>0</v>
      </c>
      <c r="E116" s="49">
        <v>2137674.42</v>
      </c>
      <c r="F116">
        <v>0</v>
      </c>
      <c r="G116" s="49">
        <v>25032.25</v>
      </c>
      <c r="H116">
        <v>0</v>
      </c>
      <c r="I116" s="49">
        <v>94210.14</v>
      </c>
      <c r="J116">
        <v>0</v>
      </c>
      <c r="K116">
        <v>0</v>
      </c>
      <c r="L116" s="49">
        <v>276791.01</v>
      </c>
      <c r="M116" s="49">
        <v>396033.4</v>
      </c>
      <c r="N116" s="49">
        <v>2533707.8199999998</v>
      </c>
    </row>
    <row r="117" spans="1:14" x14ac:dyDescent="0.2">
      <c r="A117" s="67">
        <v>26005</v>
      </c>
      <c r="B117" s="50">
        <v>46196829</v>
      </c>
      <c r="C117">
        <v>2.0499999999999998</v>
      </c>
      <c r="D117">
        <v>0</v>
      </c>
      <c r="E117" s="49">
        <v>1552067.93</v>
      </c>
      <c r="F117" s="49">
        <v>1022.47</v>
      </c>
      <c r="G117" s="49">
        <v>29452.84</v>
      </c>
      <c r="H117">
        <v>0</v>
      </c>
      <c r="I117" s="49">
        <v>118089.32</v>
      </c>
      <c r="J117">
        <v>447.9</v>
      </c>
      <c r="K117">
        <v>0</v>
      </c>
      <c r="L117" s="49">
        <v>281850.84000000003</v>
      </c>
      <c r="M117" s="49">
        <v>430863.35999999999</v>
      </c>
      <c r="N117" s="49">
        <v>1982931.29</v>
      </c>
    </row>
    <row r="118" spans="1:14" x14ac:dyDescent="0.2">
      <c r="A118" s="67">
        <v>26006</v>
      </c>
      <c r="B118" s="50">
        <v>958072292</v>
      </c>
      <c r="C118">
        <v>1.84</v>
      </c>
      <c r="D118">
        <v>0</v>
      </c>
      <c r="E118" s="49">
        <v>32257221.030000001</v>
      </c>
      <c r="F118">
        <v>0</v>
      </c>
      <c r="G118" s="49">
        <v>321427.49</v>
      </c>
      <c r="H118">
        <v>0</v>
      </c>
      <c r="I118" s="49">
        <v>1118160.1100000001</v>
      </c>
      <c r="J118">
        <v>283.77999999999997</v>
      </c>
      <c r="K118">
        <v>0</v>
      </c>
      <c r="L118" s="49">
        <v>3049733.21</v>
      </c>
      <c r="M118" s="49">
        <v>4489604.59</v>
      </c>
      <c r="N118" s="49">
        <v>36746825.619999997</v>
      </c>
    </row>
    <row r="119" spans="1:14" x14ac:dyDescent="0.2">
      <c r="A119" s="67">
        <v>27055</v>
      </c>
      <c r="B119" s="50">
        <v>6450564</v>
      </c>
      <c r="C119">
        <v>2.41</v>
      </c>
      <c r="D119">
        <v>0</v>
      </c>
      <c r="E119" s="49">
        <v>215922.12</v>
      </c>
      <c r="F119">
        <v>0</v>
      </c>
      <c r="G119" s="49">
        <v>20702.05</v>
      </c>
      <c r="H119">
        <v>39.340000000000003</v>
      </c>
      <c r="I119" s="49">
        <v>74493.34</v>
      </c>
      <c r="J119" s="49">
        <v>2112.87</v>
      </c>
      <c r="K119">
        <v>0</v>
      </c>
      <c r="L119" s="49">
        <v>75175.570000000007</v>
      </c>
      <c r="M119" s="49">
        <v>172523.16</v>
      </c>
      <c r="N119" s="49">
        <v>388445.28</v>
      </c>
    </row>
    <row r="120" spans="1:14" x14ac:dyDescent="0.2">
      <c r="A120" s="67">
        <v>27056</v>
      </c>
      <c r="B120" s="50">
        <v>6972641</v>
      </c>
      <c r="C120">
        <v>2.67</v>
      </c>
      <c r="D120">
        <v>0</v>
      </c>
      <c r="E120" s="49">
        <v>232775.97</v>
      </c>
      <c r="F120">
        <v>0</v>
      </c>
      <c r="G120" s="49">
        <v>20830.189999999999</v>
      </c>
      <c r="H120">
        <v>0</v>
      </c>
      <c r="I120" s="49">
        <v>89987.14</v>
      </c>
      <c r="J120">
        <v>0</v>
      </c>
      <c r="K120">
        <v>0</v>
      </c>
      <c r="L120" s="49">
        <v>86720.69</v>
      </c>
      <c r="M120" s="49">
        <v>197538.02</v>
      </c>
      <c r="N120" s="49">
        <v>430313.99</v>
      </c>
    </row>
    <row r="121" spans="1:14" x14ac:dyDescent="0.2">
      <c r="A121" s="67">
        <v>27057</v>
      </c>
      <c r="B121" s="50">
        <v>9064415</v>
      </c>
      <c r="C121">
        <v>2.75</v>
      </c>
      <c r="D121">
        <v>0</v>
      </c>
      <c r="E121" s="49">
        <v>302359.43</v>
      </c>
      <c r="F121">
        <v>0</v>
      </c>
      <c r="G121" s="49">
        <v>14376.66</v>
      </c>
      <c r="H121" s="49">
        <v>1373.27</v>
      </c>
      <c r="I121" s="49">
        <v>68001.3</v>
      </c>
      <c r="J121" s="49">
        <v>2760.17</v>
      </c>
      <c r="K121">
        <v>0</v>
      </c>
      <c r="L121" s="49">
        <v>63862.06</v>
      </c>
      <c r="M121" s="49">
        <v>150373.46</v>
      </c>
      <c r="N121" s="49">
        <v>452732.89</v>
      </c>
    </row>
    <row r="122" spans="1:14" x14ac:dyDescent="0.2">
      <c r="A122" s="67">
        <v>27058</v>
      </c>
      <c r="B122" s="50">
        <v>10021747</v>
      </c>
      <c r="C122">
        <v>2.7</v>
      </c>
      <c r="D122">
        <v>0</v>
      </c>
      <c r="E122" s="49">
        <v>334464.78000000003</v>
      </c>
      <c r="F122">
        <v>0</v>
      </c>
      <c r="G122" s="49">
        <v>25906.33</v>
      </c>
      <c r="H122">
        <v>0</v>
      </c>
      <c r="I122" s="49">
        <v>110779.33</v>
      </c>
      <c r="J122">
        <v>0</v>
      </c>
      <c r="K122">
        <v>0</v>
      </c>
      <c r="L122" s="49">
        <v>111168.31</v>
      </c>
      <c r="M122" s="49">
        <v>247853.96</v>
      </c>
      <c r="N122" s="49">
        <v>582318.74</v>
      </c>
    </row>
    <row r="123" spans="1:14" x14ac:dyDescent="0.2">
      <c r="A123" s="67">
        <v>27059</v>
      </c>
      <c r="B123" s="50">
        <v>13241504</v>
      </c>
      <c r="C123">
        <v>2.61</v>
      </c>
      <c r="D123">
        <v>0</v>
      </c>
      <c r="E123" s="49">
        <v>442329.4</v>
      </c>
      <c r="F123">
        <v>0</v>
      </c>
      <c r="G123" s="49">
        <v>26823.21</v>
      </c>
      <c r="H123">
        <v>0</v>
      </c>
      <c r="I123" s="49">
        <v>120343.11</v>
      </c>
      <c r="J123">
        <v>0</v>
      </c>
      <c r="K123">
        <v>0</v>
      </c>
      <c r="L123" s="49">
        <v>107795.39</v>
      </c>
      <c r="M123" s="49">
        <v>254961.7</v>
      </c>
      <c r="N123" s="49">
        <v>697291.1</v>
      </c>
    </row>
    <row r="124" spans="1:14" x14ac:dyDescent="0.2">
      <c r="A124" s="67">
        <v>27061</v>
      </c>
      <c r="B124" s="50">
        <v>102219285</v>
      </c>
      <c r="C124">
        <v>2.64</v>
      </c>
      <c r="D124">
        <v>0</v>
      </c>
      <c r="E124" s="49">
        <v>3413559.87</v>
      </c>
      <c r="F124" s="49">
        <v>1724.36</v>
      </c>
      <c r="G124" s="49">
        <v>156867.62</v>
      </c>
      <c r="H124">
        <v>20.5</v>
      </c>
      <c r="I124" s="49">
        <v>643625.14</v>
      </c>
      <c r="J124">
        <v>0</v>
      </c>
      <c r="K124">
        <v>456.4</v>
      </c>
      <c r="L124" s="49">
        <v>568280.81000000006</v>
      </c>
      <c r="M124" s="49">
        <v>1370974.82</v>
      </c>
      <c r="N124" s="49">
        <v>4784534.6900000004</v>
      </c>
    </row>
    <row r="125" spans="1:14" x14ac:dyDescent="0.2">
      <c r="A125" s="67">
        <v>28101</v>
      </c>
      <c r="B125" s="50">
        <v>44522086</v>
      </c>
      <c r="C125">
        <v>2.59</v>
      </c>
      <c r="D125">
        <v>0</v>
      </c>
      <c r="E125" s="49">
        <v>1487555.46</v>
      </c>
      <c r="F125">
        <v>0</v>
      </c>
      <c r="G125" s="49">
        <v>77973.789999999994</v>
      </c>
      <c r="H125">
        <v>0</v>
      </c>
      <c r="I125" s="49">
        <v>149785.54</v>
      </c>
      <c r="J125">
        <v>0</v>
      </c>
      <c r="K125" s="49">
        <v>13528.28</v>
      </c>
      <c r="L125" s="49">
        <v>429414.07</v>
      </c>
      <c r="M125" s="49">
        <v>670701.68000000005</v>
      </c>
      <c r="N125" s="49">
        <v>2158257.14</v>
      </c>
    </row>
    <row r="126" spans="1:14" x14ac:dyDescent="0.2">
      <c r="A126" s="67">
        <v>28102</v>
      </c>
      <c r="B126" s="50">
        <v>81063059</v>
      </c>
      <c r="C126">
        <v>2.67</v>
      </c>
      <c r="D126">
        <v>0</v>
      </c>
      <c r="E126" s="49">
        <v>2706224.56</v>
      </c>
      <c r="F126" s="49">
        <v>1910.83</v>
      </c>
      <c r="G126" s="49">
        <v>104321.73</v>
      </c>
      <c r="H126">
        <v>0</v>
      </c>
      <c r="I126" s="49">
        <v>180132.33</v>
      </c>
      <c r="J126">
        <v>0</v>
      </c>
      <c r="K126">
        <v>0</v>
      </c>
      <c r="L126" s="49">
        <v>590355.17000000004</v>
      </c>
      <c r="M126" s="49">
        <v>876720.06</v>
      </c>
      <c r="N126" s="49">
        <v>3582944.62</v>
      </c>
    </row>
    <row r="127" spans="1:14" x14ac:dyDescent="0.2">
      <c r="A127" s="67">
        <v>28103</v>
      </c>
      <c r="B127" s="50">
        <v>39844601</v>
      </c>
      <c r="C127">
        <v>2.59</v>
      </c>
      <c r="D127">
        <v>0</v>
      </c>
      <c r="E127" s="49">
        <v>1331273.07</v>
      </c>
      <c r="F127">
        <v>0</v>
      </c>
      <c r="G127" s="49">
        <v>71159.259999999995</v>
      </c>
      <c r="H127">
        <v>0</v>
      </c>
      <c r="I127" s="49">
        <v>122640.78</v>
      </c>
      <c r="J127">
        <v>0</v>
      </c>
      <c r="K127" s="49">
        <v>34368.28</v>
      </c>
      <c r="L127" s="49">
        <v>368721.45</v>
      </c>
      <c r="M127" s="49">
        <v>596889.77</v>
      </c>
      <c r="N127" s="49">
        <v>1928162.84</v>
      </c>
    </row>
    <row r="128" spans="1:14" x14ac:dyDescent="0.2">
      <c r="A128" s="67">
        <v>29001</v>
      </c>
      <c r="B128" s="50">
        <v>21234685</v>
      </c>
      <c r="C128">
        <v>5.0199999999999996</v>
      </c>
      <c r="D128">
        <v>0</v>
      </c>
      <c r="E128" s="49">
        <v>691786.54</v>
      </c>
      <c r="F128">
        <v>0</v>
      </c>
      <c r="G128" s="49">
        <v>5715.62</v>
      </c>
      <c r="H128">
        <v>0</v>
      </c>
      <c r="I128" s="49">
        <v>109978.39</v>
      </c>
      <c r="J128">
        <v>0</v>
      </c>
      <c r="K128">
        <v>0</v>
      </c>
      <c r="L128" s="49">
        <v>133372.73000000001</v>
      </c>
      <c r="M128" s="49">
        <v>249066.74</v>
      </c>
      <c r="N128" s="49">
        <v>940853.28</v>
      </c>
    </row>
    <row r="129" spans="1:14" x14ac:dyDescent="0.2">
      <c r="A129" s="67">
        <v>29002</v>
      </c>
      <c r="B129" s="50">
        <v>7142874</v>
      </c>
      <c r="C129">
        <v>4.87</v>
      </c>
      <c r="D129">
        <v>0</v>
      </c>
      <c r="E129" s="49">
        <v>233069.05</v>
      </c>
      <c r="F129">
        <v>0</v>
      </c>
      <c r="G129" s="49">
        <v>3915.95</v>
      </c>
      <c r="H129">
        <v>0</v>
      </c>
      <c r="I129" s="49">
        <v>58478.18</v>
      </c>
      <c r="J129">
        <v>0</v>
      </c>
      <c r="K129" s="49">
        <v>4044.3</v>
      </c>
      <c r="L129" s="49">
        <v>73956.490000000005</v>
      </c>
      <c r="M129" s="49">
        <v>140394.92000000001</v>
      </c>
      <c r="N129" s="49">
        <v>373463.97</v>
      </c>
    </row>
    <row r="130" spans="1:14" x14ac:dyDescent="0.2">
      <c r="A130" s="67">
        <v>29003</v>
      </c>
      <c r="B130" s="50">
        <v>7102162</v>
      </c>
      <c r="C130">
        <v>4.63</v>
      </c>
      <c r="D130">
        <v>0</v>
      </c>
      <c r="E130" s="49">
        <v>232325.28</v>
      </c>
      <c r="F130">
        <v>0</v>
      </c>
      <c r="G130" s="49">
        <v>3747.17</v>
      </c>
      <c r="H130">
        <v>0</v>
      </c>
      <c r="I130" s="49">
        <v>72126.59</v>
      </c>
      <c r="J130">
        <v>523.63</v>
      </c>
      <c r="K130">
        <v>0</v>
      </c>
      <c r="L130" s="49">
        <v>83290.98</v>
      </c>
      <c r="M130" s="49">
        <v>159688.37</v>
      </c>
      <c r="N130" s="49">
        <v>392013.65</v>
      </c>
    </row>
    <row r="131" spans="1:14" x14ac:dyDescent="0.2">
      <c r="A131" s="67">
        <v>29004</v>
      </c>
      <c r="B131" s="50">
        <v>26751970</v>
      </c>
      <c r="C131">
        <v>5.07</v>
      </c>
      <c r="D131">
        <v>0</v>
      </c>
      <c r="E131" s="49">
        <v>871070.63</v>
      </c>
      <c r="F131">
        <v>0</v>
      </c>
      <c r="G131" s="49">
        <v>8005.31</v>
      </c>
      <c r="H131">
        <v>0</v>
      </c>
      <c r="I131" s="49">
        <v>154037</v>
      </c>
      <c r="J131">
        <v>0</v>
      </c>
      <c r="K131" s="49">
        <v>23723.83</v>
      </c>
      <c r="L131" s="49">
        <v>183893.66</v>
      </c>
      <c r="M131" s="49">
        <v>369659.8</v>
      </c>
      <c r="N131" s="49">
        <v>1240730.43</v>
      </c>
    </row>
    <row r="132" spans="1:14" x14ac:dyDescent="0.2">
      <c r="A132" s="67">
        <v>30093</v>
      </c>
      <c r="B132" s="50">
        <v>88926030</v>
      </c>
      <c r="C132">
        <v>3.04</v>
      </c>
      <c r="D132">
        <v>0</v>
      </c>
      <c r="E132" s="49">
        <v>2957437.88</v>
      </c>
      <c r="F132">
        <v>0</v>
      </c>
      <c r="G132" s="49">
        <v>69628.740000000005</v>
      </c>
      <c r="H132">
        <v>0</v>
      </c>
      <c r="I132" s="49">
        <v>301486.02</v>
      </c>
      <c r="J132">
        <v>0</v>
      </c>
      <c r="K132">
        <v>0</v>
      </c>
      <c r="L132" s="49">
        <v>795181.15</v>
      </c>
      <c r="M132" s="49">
        <v>1166295.8999999999</v>
      </c>
      <c r="N132" s="49">
        <v>4123733.78</v>
      </c>
    </row>
    <row r="133" spans="1:14" x14ac:dyDescent="0.2">
      <c r="A133" s="67">
        <v>31116</v>
      </c>
      <c r="B133" s="50">
        <v>10002978</v>
      </c>
      <c r="C133">
        <v>2.2999999999999998</v>
      </c>
      <c r="D133">
        <v>0</v>
      </c>
      <c r="E133" s="49">
        <v>335210.8</v>
      </c>
      <c r="F133">
        <v>0</v>
      </c>
      <c r="G133" s="49">
        <v>20259.53</v>
      </c>
      <c r="H133">
        <v>0</v>
      </c>
      <c r="I133" s="49">
        <v>37245.65</v>
      </c>
      <c r="J133">
        <v>0</v>
      </c>
      <c r="K133">
        <v>0</v>
      </c>
      <c r="L133" s="49">
        <v>75976.19</v>
      </c>
      <c r="M133" s="49">
        <v>133481.35999999999</v>
      </c>
      <c r="N133" s="49">
        <v>468692.16</v>
      </c>
    </row>
    <row r="134" spans="1:14" x14ac:dyDescent="0.2">
      <c r="A134" s="67">
        <v>31117</v>
      </c>
      <c r="B134" s="50">
        <v>12687215</v>
      </c>
      <c r="C134">
        <v>2.11</v>
      </c>
      <c r="D134">
        <v>0</v>
      </c>
      <c r="E134" s="49">
        <v>425989.36</v>
      </c>
      <c r="F134">
        <v>0</v>
      </c>
      <c r="G134" s="49">
        <v>23716.11</v>
      </c>
      <c r="H134">
        <v>0</v>
      </c>
      <c r="I134" s="49">
        <v>36866.26</v>
      </c>
      <c r="J134" s="49">
        <v>2693.49</v>
      </c>
      <c r="K134">
        <v>0</v>
      </c>
      <c r="L134" s="49">
        <v>78211.210000000006</v>
      </c>
      <c r="M134" s="49">
        <v>141487.07</v>
      </c>
      <c r="N134" s="49">
        <v>567476.43000000005</v>
      </c>
    </row>
    <row r="135" spans="1:14" x14ac:dyDescent="0.2">
      <c r="A135" s="67">
        <v>31118</v>
      </c>
      <c r="B135" s="50">
        <v>7605709</v>
      </c>
      <c r="C135">
        <v>2.33</v>
      </c>
      <c r="D135">
        <v>0</v>
      </c>
      <c r="E135" s="49">
        <v>254797.41</v>
      </c>
      <c r="F135">
        <v>0</v>
      </c>
      <c r="G135" s="49">
        <v>15370.54</v>
      </c>
      <c r="H135">
        <v>574.91999999999996</v>
      </c>
      <c r="I135" s="49">
        <v>20731.8</v>
      </c>
      <c r="J135" s="49">
        <v>2565.6</v>
      </c>
      <c r="K135">
        <v>0</v>
      </c>
      <c r="L135" s="49">
        <v>45054.99</v>
      </c>
      <c r="M135" s="49">
        <v>84297.85</v>
      </c>
      <c r="N135" s="49">
        <v>339095.26</v>
      </c>
    </row>
    <row r="136" spans="1:14" x14ac:dyDescent="0.2">
      <c r="A136" s="67">
        <v>31121</v>
      </c>
      <c r="B136" s="50">
        <v>27080574</v>
      </c>
      <c r="C136">
        <v>2.17</v>
      </c>
      <c r="D136">
        <v>0</v>
      </c>
      <c r="E136" s="49">
        <v>908707.35</v>
      </c>
      <c r="F136" s="49">
        <v>12163.33</v>
      </c>
      <c r="G136" s="49">
        <v>76016.38</v>
      </c>
      <c r="H136">
        <v>0</v>
      </c>
      <c r="I136" s="49">
        <v>115884.29</v>
      </c>
      <c r="J136">
        <v>0</v>
      </c>
      <c r="K136">
        <v>0</v>
      </c>
      <c r="L136" s="49">
        <v>251205.55</v>
      </c>
      <c r="M136" s="49">
        <v>455269.55</v>
      </c>
      <c r="N136" s="49">
        <v>1363976.9</v>
      </c>
    </row>
    <row r="137" spans="1:14" x14ac:dyDescent="0.2">
      <c r="A137" s="67">
        <v>31122</v>
      </c>
      <c r="B137" s="50">
        <v>11296210</v>
      </c>
      <c r="C137">
        <v>2.2999999999999998</v>
      </c>
      <c r="D137">
        <v>0</v>
      </c>
      <c r="E137" s="49">
        <v>378548.42</v>
      </c>
      <c r="F137">
        <v>0</v>
      </c>
      <c r="G137" s="49">
        <v>23200.09</v>
      </c>
      <c r="H137">
        <v>4.67</v>
      </c>
      <c r="I137" s="49">
        <v>39148.949999999997</v>
      </c>
      <c r="J137">
        <v>0</v>
      </c>
      <c r="K137">
        <v>0</v>
      </c>
      <c r="L137" s="49">
        <v>76179.37</v>
      </c>
      <c r="M137" s="49">
        <v>138533.07999999999</v>
      </c>
      <c r="N137" s="49">
        <v>517081.5</v>
      </c>
    </row>
    <row r="138" spans="1:14" x14ac:dyDescent="0.2">
      <c r="A138" s="67">
        <v>32054</v>
      </c>
      <c r="B138" s="50">
        <v>7452510</v>
      </c>
      <c r="C138">
        <v>2.48</v>
      </c>
      <c r="D138">
        <v>0</v>
      </c>
      <c r="E138" s="49">
        <v>249281.69</v>
      </c>
      <c r="F138">
        <v>0</v>
      </c>
      <c r="G138" s="49">
        <v>10145.81</v>
      </c>
      <c r="H138" s="49">
        <v>1244.75</v>
      </c>
      <c r="I138" s="49">
        <v>22410.99</v>
      </c>
      <c r="J138">
        <v>0</v>
      </c>
      <c r="K138">
        <v>0</v>
      </c>
      <c r="L138" s="49">
        <v>61188.19</v>
      </c>
      <c r="M138" s="49">
        <v>94989.74</v>
      </c>
      <c r="N138" s="49">
        <v>344271.43</v>
      </c>
    </row>
    <row r="139" spans="1:14" x14ac:dyDescent="0.2">
      <c r="A139" s="67">
        <v>32055</v>
      </c>
      <c r="B139" s="50">
        <v>34130440</v>
      </c>
      <c r="C139">
        <v>2.21</v>
      </c>
      <c r="D139">
        <v>0</v>
      </c>
      <c r="E139" s="49">
        <v>1144802.19</v>
      </c>
      <c r="F139">
        <v>0</v>
      </c>
      <c r="G139" s="49">
        <v>45807.46</v>
      </c>
      <c r="H139">
        <v>0</v>
      </c>
      <c r="I139" s="49">
        <v>107195.81</v>
      </c>
      <c r="J139">
        <v>0</v>
      </c>
      <c r="K139">
        <v>0</v>
      </c>
      <c r="L139" s="49">
        <v>282525.11</v>
      </c>
      <c r="M139" s="49">
        <v>435528.38</v>
      </c>
      <c r="N139" s="49">
        <v>1580330.57</v>
      </c>
    </row>
    <row r="140" spans="1:14" x14ac:dyDescent="0.2">
      <c r="A140" s="67">
        <v>32056</v>
      </c>
      <c r="B140" s="50">
        <v>7730924</v>
      </c>
      <c r="C140">
        <v>2.31</v>
      </c>
      <c r="D140">
        <v>0</v>
      </c>
      <c r="E140" s="49">
        <v>259045.25</v>
      </c>
      <c r="F140">
        <v>0</v>
      </c>
      <c r="G140" s="49">
        <v>10091.6</v>
      </c>
      <c r="H140">
        <v>0</v>
      </c>
      <c r="I140" s="49">
        <v>22963.96</v>
      </c>
      <c r="J140" s="49">
        <v>2629.37</v>
      </c>
      <c r="K140">
        <v>0</v>
      </c>
      <c r="L140" s="49">
        <v>58818.95</v>
      </c>
      <c r="M140" s="49">
        <v>94503.88</v>
      </c>
      <c r="N140" s="49">
        <v>353549.13</v>
      </c>
    </row>
    <row r="141" spans="1:14" x14ac:dyDescent="0.2">
      <c r="A141" s="67">
        <v>32058</v>
      </c>
      <c r="B141" s="50">
        <v>10691000</v>
      </c>
      <c r="C141">
        <v>2.91</v>
      </c>
      <c r="D141">
        <v>0</v>
      </c>
      <c r="E141" s="49">
        <v>356030.29</v>
      </c>
      <c r="F141">
        <v>0</v>
      </c>
      <c r="G141" s="49">
        <v>19452.650000000001</v>
      </c>
      <c r="H141">
        <v>0</v>
      </c>
      <c r="I141" s="49">
        <v>44016.53</v>
      </c>
      <c r="J141" s="49">
        <v>1572.26</v>
      </c>
      <c r="K141">
        <v>0</v>
      </c>
      <c r="L141" s="49">
        <v>127114.46</v>
      </c>
      <c r="M141" s="49">
        <v>192155.9</v>
      </c>
      <c r="N141" s="49">
        <v>548186.18999999994</v>
      </c>
    </row>
    <row r="142" spans="1:14" x14ac:dyDescent="0.2">
      <c r="A142" s="67">
        <v>33090</v>
      </c>
      <c r="B142" s="50">
        <v>52192010</v>
      </c>
      <c r="C142">
        <v>2.69</v>
      </c>
      <c r="D142">
        <v>0</v>
      </c>
      <c r="E142" s="49">
        <v>1742029.94</v>
      </c>
      <c r="F142">
        <v>0</v>
      </c>
      <c r="G142" s="49">
        <v>42674.86</v>
      </c>
      <c r="H142">
        <v>0</v>
      </c>
      <c r="I142" s="49">
        <v>85976.81</v>
      </c>
      <c r="J142">
        <v>0</v>
      </c>
      <c r="K142" s="49">
        <v>23476.68</v>
      </c>
      <c r="L142" s="49">
        <v>437151.39</v>
      </c>
      <c r="M142" s="49">
        <v>589279.74</v>
      </c>
      <c r="N142" s="49">
        <v>2331309.6800000002</v>
      </c>
    </row>
    <row r="143" spans="1:14" x14ac:dyDescent="0.2">
      <c r="A143" s="67">
        <v>33091</v>
      </c>
      <c r="B143" s="50">
        <v>9368580</v>
      </c>
      <c r="C143">
        <v>2.75</v>
      </c>
      <c r="D143">
        <v>0</v>
      </c>
      <c r="E143" s="49">
        <v>312505.38</v>
      </c>
      <c r="F143">
        <v>0</v>
      </c>
      <c r="G143" s="49">
        <v>7737.65</v>
      </c>
      <c r="H143">
        <v>0</v>
      </c>
      <c r="I143" s="49">
        <v>15598.31</v>
      </c>
      <c r="J143">
        <v>0</v>
      </c>
      <c r="K143" s="49">
        <v>24182.05</v>
      </c>
      <c r="L143" s="49">
        <v>74988.679999999993</v>
      </c>
      <c r="M143" s="49">
        <v>122506.68</v>
      </c>
      <c r="N143" s="49">
        <v>435012.06</v>
      </c>
    </row>
    <row r="144" spans="1:14" x14ac:dyDescent="0.2">
      <c r="A144" s="67">
        <v>33092</v>
      </c>
      <c r="B144" s="50">
        <v>12171950</v>
      </c>
      <c r="C144">
        <v>2.69</v>
      </c>
      <c r="D144">
        <v>0</v>
      </c>
      <c r="E144" s="49">
        <v>406267.19</v>
      </c>
      <c r="F144">
        <v>0</v>
      </c>
      <c r="G144" s="49">
        <v>11130.52</v>
      </c>
      <c r="H144">
        <v>0</v>
      </c>
      <c r="I144" s="49">
        <v>22437.119999999999</v>
      </c>
      <c r="J144" s="49">
        <v>1114.04</v>
      </c>
      <c r="K144">
        <v>0</v>
      </c>
      <c r="L144" s="49">
        <v>107397.21</v>
      </c>
      <c r="M144" s="49">
        <v>142078.89000000001</v>
      </c>
      <c r="N144" s="49">
        <v>548346.07999999996</v>
      </c>
    </row>
    <row r="145" spans="1:14" x14ac:dyDescent="0.2">
      <c r="A145" s="67">
        <v>33093</v>
      </c>
      <c r="B145" s="50">
        <v>20047560</v>
      </c>
      <c r="C145">
        <v>2.71</v>
      </c>
      <c r="D145">
        <v>0</v>
      </c>
      <c r="E145" s="49">
        <v>668996.5</v>
      </c>
      <c r="F145">
        <v>0</v>
      </c>
      <c r="G145" s="49">
        <v>17022.580000000002</v>
      </c>
      <c r="H145">
        <v>0</v>
      </c>
      <c r="I145" s="49">
        <v>31566.43</v>
      </c>
      <c r="J145" s="49">
        <v>1552.42</v>
      </c>
      <c r="K145">
        <v>0</v>
      </c>
      <c r="L145" s="49">
        <v>156995.49</v>
      </c>
      <c r="M145" s="49">
        <v>207136.92</v>
      </c>
      <c r="N145" s="49">
        <v>876133.42</v>
      </c>
    </row>
    <row r="146" spans="1:14" x14ac:dyDescent="0.2">
      <c r="A146" s="67">
        <v>33094</v>
      </c>
      <c r="B146" s="50">
        <v>13208290</v>
      </c>
      <c r="C146">
        <v>2.7</v>
      </c>
      <c r="D146">
        <v>0</v>
      </c>
      <c r="E146" s="49">
        <v>440812.15</v>
      </c>
      <c r="F146">
        <v>0</v>
      </c>
      <c r="G146" s="49">
        <v>11309.59</v>
      </c>
      <c r="H146">
        <v>0</v>
      </c>
      <c r="I146" s="49">
        <v>22785.61</v>
      </c>
      <c r="J146">
        <v>0</v>
      </c>
      <c r="K146" s="49">
        <v>2478.7199999999998</v>
      </c>
      <c r="L146" s="49">
        <v>112172.17</v>
      </c>
      <c r="M146" s="49">
        <v>148746.09</v>
      </c>
      <c r="N146" s="49">
        <v>589558.24</v>
      </c>
    </row>
    <row r="147" spans="1:14" x14ac:dyDescent="0.2">
      <c r="A147" s="67">
        <v>34121</v>
      </c>
      <c r="B147" s="50">
        <v>6481826</v>
      </c>
      <c r="C147">
        <v>2.75</v>
      </c>
      <c r="D147">
        <v>0</v>
      </c>
      <c r="E147" s="49">
        <v>216212.65</v>
      </c>
      <c r="F147">
        <v>0</v>
      </c>
      <c r="G147" s="49">
        <v>3054.51</v>
      </c>
      <c r="H147">
        <v>0</v>
      </c>
      <c r="I147" s="49">
        <v>13814.01</v>
      </c>
      <c r="J147">
        <v>0</v>
      </c>
      <c r="K147">
        <v>0</v>
      </c>
      <c r="L147" s="49">
        <v>56681.42</v>
      </c>
      <c r="M147" s="49">
        <v>73549.94</v>
      </c>
      <c r="N147" s="49">
        <v>289762.59000000003</v>
      </c>
    </row>
    <row r="148" spans="1:14" x14ac:dyDescent="0.2">
      <c r="A148" s="67">
        <v>34122</v>
      </c>
      <c r="B148" s="50">
        <v>4255432</v>
      </c>
      <c r="C148">
        <v>2.74</v>
      </c>
      <c r="D148">
        <v>0</v>
      </c>
      <c r="E148" s="49">
        <v>141961.98000000001</v>
      </c>
      <c r="F148">
        <v>0</v>
      </c>
      <c r="G148" s="49">
        <v>2398.5</v>
      </c>
      <c r="H148">
        <v>0</v>
      </c>
      <c r="I148" s="49">
        <v>10847.24</v>
      </c>
      <c r="J148">
        <v>0</v>
      </c>
      <c r="K148" s="49">
        <v>3882.97</v>
      </c>
      <c r="L148" s="49">
        <v>48391.3</v>
      </c>
      <c r="M148" s="49">
        <v>65520.01</v>
      </c>
      <c r="N148" s="49">
        <v>207481.99</v>
      </c>
    </row>
    <row r="149" spans="1:14" x14ac:dyDescent="0.2">
      <c r="A149" s="67">
        <v>34124</v>
      </c>
      <c r="B149" s="50">
        <v>68586550</v>
      </c>
      <c r="C149">
        <v>2.71</v>
      </c>
      <c r="D149">
        <v>0</v>
      </c>
      <c r="E149" s="49">
        <v>2288765.41</v>
      </c>
      <c r="F149">
        <v>0</v>
      </c>
      <c r="G149" s="49">
        <v>30947.919999999998</v>
      </c>
      <c r="H149">
        <v>0</v>
      </c>
      <c r="I149" s="49">
        <v>137455.38</v>
      </c>
      <c r="J149">
        <v>0</v>
      </c>
      <c r="K149" s="49">
        <v>4164.2700000000004</v>
      </c>
      <c r="L149" s="49">
        <v>600904.85</v>
      </c>
      <c r="M149" s="49">
        <v>773472.42</v>
      </c>
      <c r="N149" s="49">
        <v>3062237.83</v>
      </c>
    </row>
    <row r="150" spans="1:14" x14ac:dyDescent="0.2">
      <c r="A150" s="67">
        <v>35092</v>
      </c>
      <c r="B150" s="50">
        <v>38122650</v>
      </c>
      <c r="C150">
        <v>1.99</v>
      </c>
      <c r="D150">
        <v>0</v>
      </c>
      <c r="E150" s="49">
        <v>1281585.52</v>
      </c>
      <c r="F150">
        <v>0</v>
      </c>
      <c r="G150" s="49">
        <v>27075.7</v>
      </c>
      <c r="H150">
        <v>0</v>
      </c>
      <c r="I150" s="49">
        <v>124471.13</v>
      </c>
      <c r="J150">
        <v>0</v>
      </c>
      <c r="K150">
        <v>0</v>
      </c>
      <c r="L150" s="49">
        <v>424691.88</v>
      </c>
      <c r="M150" s="49">
        <v>576238.69999999995</v>
      </c>
      <c r="N150" s="49">
        <v>1857824.22</v>
      </c>
    </row>
    <row r="151" spans="1:14" x14ac:dyDescent="0.2">
      <c r="A151" s="67">
        <v>35093</v>
      </c>
      <c r="B151" s="50">
        <v>54814223</v>
      </c>
      <c r="C151">
        <v>2</v>
      </c>
      <c r="D151">
        <v>0</v>
      </c>
      <c r="E151" s="49">
        <v>1842525.29</v>
      </c>
      <c r="F151">
        <v>0</v>
      </c>
      <c r="G151" s="49">
        <v>15953.53</v>
      </c>
      <c r="H151">
        <v>0</v>
      </c>
      <c r="I151" s="49">
        <v>73340.800000000003</v>
      </c>
      <c r="J151">
        <v>0</v>
      </c>
      <c r="K151">
        <v>0</v>
      </c>
      <c r="L151" s="49">
        <v>273783.71999999997</v>
      </c>
      <c r="M151" s="49">
        <v>363078.05</v>
      </c>
      <c r="N151" s="49">
        <v>2205603.34</v>
      </c>
    </row>
    <row r="152" spans="1:14" x14ac:dyDescent="0.2">
      <c r="A152" s="67">
        <v>35094</v>
      </c>
      <c r="B152" s="50">
        <v>18452900</v>
      </c>
      <c r="C152">
        <v>2.17</v>
      </c>
      <c r="D152">
        <v>0</v>
      </c>
      <c r="E152" s="49">
        <v>619199.79</v>
      </c>
      <c r="F152">
        <v>0</v>
      </c>
      <c r="G152" s="49">
        <v>13839.82</v>
      </c>
      <c r="H152">
        <v>0</v>
      </c>
      <c r="I152" s="49">
        <v>63623.72</v>
      </c>
      <c r="J152">
        <v>0</v>
      </c>
      <c r="K152">
        <v>0</v>
      </c>
      <c r="L152" s="49">
        <v>222759.17</v>
      </c>
      <c r="M152" s="49">
        <v>300222.71000000002</v>
      </c>
      <c r="N152" s="49">
        <v>919422.5</v>
      </c>
    </row>
    <row r="153" spans="1:14" x14ac:dyDescent="0.2">
      <c r="A153" s="67">
        <v>35097</v>
      </c>
      <c r="B153" s="50">
        <v>10651160</v>
      </c>
      <c r="C153">
        <v>2.09</v>
      </c>
      <c r="D153">
        <v>0</v>
      </c>
      <c r="E153" s="49">
        <v>357699.29</v>
      </c>
      <c r="F153">
        <v>0</v>
      </c>
      <c r="G153" s="49">
        <v>9612.3799999999992</v>
      </c>
      <c r="H153" s="49">
        <v>4233.01</v>
      </c>
      <c r="I153" s="49">
        <v>44189.56</v>
      </c>
      <c r="J153" s="49">
        <v>6421.66</v>
      </c>
      <c r="K153">
        <v>0</v>
      </c>
      <c r="L153" s="49">
        <v>154447.46</v>
      </c>
      <c r="M153" s="49">
        <v>218904.07</v>
      </c>
      <c r="N153" s="49">
        <v>576603.36</v>
      </c>
    </row>
    <row r="154" spans="1:14" x14ac:dyDescent="0.2">
      <c r="A154" s="67">
        <v>35098</v>
      </c>
      <c r="B154" s="50">
        <v>38234500</v>
      </c>
      <c r="C154">
        <v>2.0099999999999998</v>
      </c>
      <c r="D154">
        <v>0</v>
      </c>
      <c r="E154" s="49">
        <v>1285083.3400000001</v>
      </c>
      <c r="F154">
        <v>0</v>
      </c>
      <c r="G154" s="49">
        <v>20951.22</v>
      </c>
      <c r="H154" s="49">
        <v>2495.79</v>
      </c>
      <c r="I154" s="49">
        <v>96315.9</v>
      </c>
      <c r="J154" s="49">
        <v>11003.89</v>
      </c>
      <c r="K154">
        <v>0</v>
      </c>
      <c r="L154" s="49">
        <v>351495.04</v>
      </c>
      <c r="M154" s="49">
        <v>482261.84</v>
      </c>
      <c r="N154" s="49">
        <v>1767345.18</v>
      </c>
    </row>
    <row r="155" spans="1:14" x14ac:dyDescent="0.2">
      <c r="A155" s="67">
        <v>35099</v>
      </c>
      <c r="B155" s="50">
        <v>13433910</v>
      </c>
      <c r="C155">
        <v>2.12</v>
      </c>
      <c r="D155">
        <v>0</v>
      </c>
      <c r="E155" s="49">
        <v>451014.51</v>
      </c>
      <c r="F155">
        <v>0</v>
      </c>
      <c r="G155" s="49">
        <v>9184.6</v>
      </c>
      <c r="H155" s="49">
        <v>3177.04</v>
      </c>
      <c r="I155" s="49">
        <v>42223.01</v>
      </c>
      <c r="J155" s="49">
        <v>4803.43</v>
      </c>
      <c r="K155">
        <v>0</v>
      </c>
      <c r="L155" s="49">
        <v>148750.12</v>
      </c>
      <c r="M155" s="49">
        <v>208138.2</v>
      </c>
      <c r="N155" s="49">
        <v>659152.71</v>
      </c>
    </row>
    <row r="156" spans="1:14" x14ac:dyDescent="0.2">
      <c r="A156" s="67">
        <v>35102</v>
      </c>
      <c r="B156" s="50">
        <v>81786015</v>
      </c>
      <c r="C156">
        <v>1.99</v>
      </c>
      <c r="D156">
        <v>0</v>
      </c>
      <c r="E156" s="49">
        <v>2749435.63</v>
      </c>
      <c r="F156" s="49">
        <v>60574</v>
      </c>
      <c r="G156" s="49">
        <v>58731.53</v>
      </c>
      <c r="H156" s="49">
        <v>14192.46</v>
      </c>
      <c r="I156" s="49">
        <v>249015.4</v>
      </c>
      <c r="J156" s="49">
        <v>91842.77</v>
      </c>
      <c r="K156">
        <v>0</v>
      </c>
      <c r="L156" s="49">
        <v>852500.61</v>
      </c>
      <c r="M156" s="49">
        <v>1326856.77</v>
      </c>
      <c r="N156" s="49">
        <v>4076292.4</v>
      </c>
    </row>
    <row r="157" spans="1:14" x14ac:dyDescent="0.2">
      <c r="A157" s="67">
        <v>36123</v>
      </c>
      <c r="B157" s="50">
        <v>17307347</v>
      </c>
      <c r="C157">
        <v>1.56</v>
      </c>
      <c r="D157">
        <v>0</v>
      </c>
      <c r="E157" s="49">
        <v>584381.18999999994</v>
      </c>
      <c r="F157">
        <v>0</v>
      </c>
      <c r="G157" s="49">
        <v>20079.71</v>
      </c>
      <c r="H157">
        <v>0</v>
      </c>
      <c r="I157" s="49">
        <v>63841.48</v>
      </c>
      <c r="J157" s="49">
        <v>9370.1200000000008</v>
      </c>
      <c r="K157">
        <v>0</v>
      </c>
      <c r="L157" s="49">
        <v>107555.64</v>
      </c>
      <c r="M157" s="49">
        <v>200846.94</v>
      </c>
      <c r="N157" s="49">
        <v>785228.13</v>
      </c>
    </row>
    <row r="158" spans="1:14" x14ac:dyDescent="0.2">
      <c r="A158" s="67">
        <v>36126</v>
      </c>
      <c r="B158" s="50">
        <v>237289356</v>
      </c>
      <c r="C158">
        <v>1.57</v>
      </c>
      <c r="D158">
        <v>0</v>
      </c>
      <c r="E158" s="49">
        <v>8011242.2199999997</v>
      </c>
      <c r="F158">
        <v>0</v>
      </c>
      <c r="G158" s="49">
        <v>267041.40999999997</v>
      </c>
      <c r="H158">
        <v>4.5199999999999996</v>
      </c>
      <c r="I158" s="49">
        <v>855484.64</v>
      </c>
      <c r="J158">
        <v>0</v>
      </c>
      <c r="K158">
        <v>0</v>
      </c>
      <c r="L158" s="49">
        <v>1512834.04</v>
      </c>
      <c r="M158" s="49">
        <v>2635364.61</v>
      </c>
      <c r="N158" s="49">
        <v>10646606.83</v>
      </c>
    </row>
    <row r="159" spans="1:14" x14ac:dyDescent="0.2">
      <c r="A159" s="67">
        <v>36131</v>
      </c>
      <c r="B159" s="50">
        <v>205717434</v>
      </c>
      <c r="C159">
        <v>1.57</v>
      </c>
      <c r="D159">
        <v>0</v>
      </c>
      <c r="E159" s="49">
        <v>6945327.0899999999</v>
      </c>
      <c r="F159">
        <v>0</v>
      </c>
      <c r="G159" s="49">
        <v>217690.72</v>
      </c>
      <c r="H159">
        <v>9.75</v>
      </c>
      <c r="I159" s="49">
        <v>691932.71</v>
      </c>
      <c r="J159">
        <v>0</v>
      </c>
      <c r="K159">
        <v>0</v>
      </c>
      <c r="L159" s="49">
        <v>1130507.46</v>
      </c>
      <c r="M159" s="49">
        <v>2040140.64</v>
      </c>
      <c r="N159" s="49">
        <v>8985467.7300000004</v>
      </c>
    </row>
    <row r="160" spans="1:14" x14ac:dyDescent="0.2">
      <c r="A160" s="67">
        <v>36133</v>
      </c>
      <c r="B160" s="50">
        <v>26971096</v>
      </c>
      <c r="C160">
        <v>1.52</v>
      </c>
      <c r="D160">
        <v>0</v>
      </c>
      <c r="E160" s="49">
        <v>911046.94</v>
      </c>
      <c r="F160">
        <v>0</v>
      </c>
      <c r="G160" s="49">
        <v>46351.53</v>
      </c>
      <c r="H160" s="49">
        <v>2060.52</v>
      </c>
      <c r="I160" s="49">
        <v>147351.26</v>
      </c>
      <c r="J160">
        <v>836.7</v>
      </c>
      <c r="K160">
        <v>0</v>
      </c>
      <c r="L160" s="49">
        <v>258938.86</v>
      </c>
      <c r="M160" s="49">
        <v>455538.87</v>
      </c>
      <c r="N160" s="49">
        <v>1366585.81</v>
      </c>
    </row>
    <row r="161" spans="1:14" x14ac:dyDescent="0.2">
      <c r="A161" s="67">
        <v>36134</v>
      </c>
      <c r="B161" s="50">
        <v>16688725</v>
      </c>
      <c r="C161">
        <v>2.11</v>
      </c>
      <c r="D161">
        <v>0</v>
      </c>
      <c r="E161" s="49">
        <v>560345.14</v>
      </c>
      <c r="F161">
        <v>0</v>
      </c>
      <c r="G161" s="49">
        <v>24821.78</v>
      </c>
      <c r="H161">
        <v>0</v>
      </c>
      <c r="I161" s="49">
        <v>78876.160000000003</v>
      </c>
      <c r="J161">
        <v>0</v>
      </c>
      <c r="K161">
        <v>0</v>
      </c>
      <c r="L161" s="49">
        <v>141028.78</v>
      </c>
      <c r="M161" s="49">
        <v>244726.72</v>
      </c>
      <c r="N161" s="49">
        <v>805071.86</v>
      </c>
    </row>
    <row r="162" spans="1:14" x14ac:dyDescent="0.2">
      <c r="A162" s="67">
        <v>36135</v>
      </c>
      <c r="B162" s="50">
        <v>8486828</v>
      </c>
      <c r="C162">
        <v>1.64</v>
      </c>
      <c r="D162">
        <v>0</v>
      </c>
      <c r="E162" s="49">
        <v>286324.19</v>
      </c>
      <c r="F162">
        <v>0</v>
      </c>
      <c r="G162" s="49">
        <v>9448.6</v>
      </c>
      <c r="H162">
        <v>0</v>
      </c>
      <c r="I162" s="49">
        <v>29559.89</v>
      </c>
      <c r="J162" s="49">
        <v>1130.52</v>
      </c>
      <c r="K162">
        <v>0</v>
      </c>
      <c r="L162" s="49">
        <v>47976.81</v>
      </c>
      <c r="M162" s="49">
        <v>88115.82</v>
      </c>
      <c r="N162" s="49">
        <v>374440.01</v>
      </c>
    </row>
    <row r="163" spans="1:14" x14ac:dyDescent="0.2">
      <c r="A163" s="67">
        <v>36136</v>
      </c>
      <c r="B163" s="50">
        <v>109206999</v>
      </c>
      <c r="C163">
        <v>1.56</v>
      </c>
      <c r="D163">
        <v>0</v>
      </c>
      <c r="E163" s="49">
        <v>3687365.58</v>
      </c>
      <c r="F163" s="49">
        <v>8185.28</v>
      </c>
      <c r="G163" s="49">
        <v>160193.10999999999</v>
      </c>
      <c r="H163" s="49">
        <v>1018.23</v>
      </c>
      <c r="I163" s="49">
        <v>509186.25</v>
      </c>
      <c r="J163" s="49">
        <v>30403.94</v>
      </c>
      <c r="K163">
        <v>0</v>
      </c>
      <c r="L163" s="49">
        <v>883299.91</v>
      </c>
      <c r="M163" s="49">
        <v>1592286.72</v>
      </c>
      <c r="N163" s="49">
        <v>5279652.3</v>
      </c>
    </row>
    <row r="164" spans="1:14" x14ac:dyDescent="0.2">
      <c r="A164" s="67">
        <v>36137</v>
      </c>
      <c r="B164" s="50">
        <v>115534376</v>
      </c>
      <c r="C164">
        <v>1.74</v>
      </c>
      <c r="D164">
        <v>0</v>
      </c>
      <c r="E164" s="49">
        <v>3893875.87</v>
      </c>
      <c r="F164">
        <v>0</v>
      </c>
      <c r="G164" s="49">
        <v>137068.65</v>
      </c>
      <c r="H164">
        <v>0</v>
      </c>
      <c r="I164" s="49">
        <v>426327.29</v>
      </c>
      <c r="J164">
        <v>0</v>
      </c>
      <c r="K164">
        <v>0</v>
      </c>
      <c r="L164" s="49">
        <v>745725.46</v>
      </c>
      <c r="M164" s="49">
        <v>1309121.3999999999</v>
      </c>
      <c r="N164" s="49">
        <v>5202997.2699999996</v>
      </c>
    </row>
    <row r="165" spans="1:14" x14ac:dyDescent="0.2">
      <c r="A165" s="67">
        <v>36138</v>
      </c>
      <c r="B165" s="50">
        <v>31575491</v>
      </c>
      <c r="C165">
        <v>1.59</v>
      </c>
      <c r="D165">
        <v>0</v>
      </c>
      <c r="E165" s="49">
        <v>1065819.02</v>
      </c>
      <c r="F165">
        <v>0</v>
      </c>
      <c r="G165" s="49">
        <v>29045.18</v>
      </c>
      <c r="H165">
        <v>0</v>
      </c>
      <c r="I165" s="49">
        <v>92386.57</v>
      </c>
      <c r="J165">
        <v>0</v>
      </c>
      <c r="K165">
        <v>0</v>
      </c>
      <c r="L165" s="49">
        <v>170458.5</v>
      </c>
      <c r="M165" s="49">
        <v>291890.24</v>
      </c>
      <c r="N165" s="49">
        <v>1357709.26</v>
      </c>
    </row>
    <row r="166" spans="1:14" x14ac:dyDescent="0.2">
      <c r="A166" s="67">
        <v>36139</v>
      </c>
      <c r="B166" s="50">
        <v>526146513</v>
      </c>
      <c r="C166">
        <v>1.6</v>
      </c>
      <c r="D166">
        <v>0</v>
      </c>
      <c r="E166" s="49">
        <v>17758076.190000001</v>
      </c>
      <c r="F166">
        <v>0</v>
      </c>
      <c r="G166" s="49">
        <v>291782.93</v>
      </c>
      <c r="H166">
        <v>0</v>
      </c>
      <c r="I166" s="49">
        <v>853668.47</v>
      </c>
      <c r="J166">
        <v>0</v>
      </c>
      <c r="K166">
        <v>0</v>
      </c>
      <c r="L166" s="49">
        <v>1520351.13</v>
      </c>
      <c r="M166" s="49">
        <v>2665802.5299999998</v>
      </c>
      <c r="N166" s="49">
        <v>20423878.719999999</v>
      </c>
    </row>
    <row r="167" spans="1:14" x14ac:dyDescent="0.2">
      <c r="A167" s="67">
        <v>37037</v>
      </c>
      <c r="B167" s="50">
        <v>115828444</v>
      </c>
      <c r="C167">
        <v>3.38</v>
      </c>
      <c r="D167">
        <v>0</v>
      </c>
      <c r="E167" s="49">
        <v>3838631.08</v>
      </c>
      <c r="F167">
        <v>0</v>
      </c>
      <c r="G167" s="49">
        <v>107046.21</v>
      </c>
      <c r="H167">
        <v>0</v>
      </c>
      <c r="I167" s="49">
        <v>474658.16</v>
      </c>
      <c r="J167">
        <v>0</v>
      </c>
      <c r="K167">
        <v>0</v>
      </c>
      <c r="L167" s="49">
        <v>783384.46</v>
      </c>
      <c r="M167" s="49">
        <v>1365088.83</v>
      </c>
      <c r="N167" s="49">
        <v>5203719.91</v>
      </c>
    </row>
    <row r="168" spans="1:14" x14ac:dyDescent="0.2">
      <c r="A168" s="67">
        <v>37039</v>
      </c>
      <c r="B168" s="50">
        <v>83701094</v>
      </c>
      <c r="C168">
        <v>2.4700000000000002</v>
      </c>
      <c r="D168">
        <v>0</v>
      </c>
      <c r="E168" s="49">
        <v>2800035.12</v>
      </c>
      <c r="F168" s="49">
        <v>11067.56</v>
      </c>
      <c r="G168" s="49">
        <v>58612.79</v>
      </c>
      <c r="H168">
        <v>217.04</v>
      </c>
      <c r="I168" s="49">
        <v>321642.63</v>
      </c>
      <c r="J168" s="49">
        <v>26271.4</v>
      </c>
      <c r="K168">
        <v>456.76</v>
      </c>
      <c r="L168" s="49">
        <v>477045.31</v>
      </c>
      <c r="M168" s="49">
        <v>895313.48</v>
      </c>
      <c r="N168" s="49">
        <v>3695348.6</v>
      </c>
    </row>
    <row r="169" spans="1:14" x14ac:dyDescent="0.2">
      <c r="A169" s="67">
        <v>38044</v>
      </c>
      <c r="B169" s="50">
        <v>19589189</v>
      </c>
      <c r="C169">
        <v>2.41</v>
      </c>
      <c r="D169">
        <v>0</v>
      </c>
      <c r="E169" s="49">
        <v>655716.17000000004</v>
      </c>
      <c r="F169">
        <v>0</v>
      </c>
      <c r="G169" s="49">
        <v>19958.13</v>
      </c>
      <c r="H169">
        <v>0</v>
      </c>
      <c r="I169" s="49">
        <v>58079.25</v>
      </c>
      <c r="J169">
        <v>0</v>
      </c>
      <c r="K169">
        <v>0</v>
      </c>
      <c r="L169" s="49">
        <v>141276.82999999999</v>
      </c>
      <c r="M169" s="49">
        <v>219314.21</v>
      </c>
      <c r="N169" s="49">
        <v>875030.38</v>
      </c>
    </row>
    <row r="170" spans="1:14" x14ac:dyDescent="0.2">
      <c r="A170" s="67">
        <v>38045</v>
      </c>
      <c r="B170" s="50">
        <v>17557847</v>
      </c>
      <c r="C170">
        <v>2.17</v>
      </c>
      <c r="D170">
        <v>0</v>
      </c>
      <c r="E170" s="49">
        <v>589165.67000000004</v>
      </c>
      <c r="F170">
        <v>0</v>
      </c>
      <c r="G170" s="49">
        <v>16906.09</v>
      </c>
      <c r="H170">
        <v>204.29</v>
      </c>
      <c r="I170" s="49">
        <v>52381.3</v>
      </c>
      <c r="J170">
        <v>0</v>
      </c>
      <c r="K170">
        <v>0</v>
      </c>
      <c r="L170" s="49">
        <v>140671.29999999999</v>
      </c>
      <c r="M170" s="49">
        <v>210162.98</v>
      </c>
      <c r="N170" s="49">
        <v>799328.65</v>
      </c>
    </row>
    <row r="171" spans="1:14" x14ac:dyDescent="0.2">
      <c r="A171" s="67">
        <v>38046</v>
      </c>
      <c r="B171" s="50">
        <v>28112489</v>
      </c>
      <c r="C171">
        <v>2.16</v>
      </c>
      <c r="D171">
        <v>0</v>
      </c>
      <c r="E171" s="49">
        <v>943430.39</v>
      </c>
      <c r="F171">
        <v>0</v>
      </c>
      <c r="G171" s="49">
        <v>23345.57</v>
      </c>
      <c r="H171">
        <v>0</v>
      </c>
      <c r="I171" s="49">
        <v>74221.53</v>
      </c>
      <c r="J171">
        <v>0</v>
      </c>
      <c r="K171">
        <v>0</v>
      </c>
      <c r="L171" s="49">
        <v>213510.11</v>
      </c>
      <c r="M171" s="49">
        <v>311077.2</v>
      </c>
      <c r="N171" s="49">
        <v>1254507.5900000001</v>
      </c>
    </row>
    <row r="172" spans="1:14" x14ac:dyDescent="0.2">
      <c r="A172" s="67">
        <v>39133</v>
      </c>
      <c r="B172" s="50">
        <v>218134560</v>
      </c>
      <c r="C172">
        <v>1.69</v>
      </c>
      <c r="D172">
        <v>0</v>
      </c>
      <c r="E172" s="49">
        <v>7355569.3499999996</v>
      </c>
      <c r="F172">
        <v>0</v>
      </c>
      <c r="G172" s="49">
        <v>110200.16</v>
      </c>
      <c r="H172">
        <v>850.83</v>
      </c>
      <c r="I172" s="49">
        <v>193423.21</v>
      </c>
      <c r="J172">
        <v>0</v>
      </c>
      <c r="K172">
        <v>0</v>
      </c>
      <c r="L172" s="49">
        <v>1397885.39</v>
      </c>
      <c r="M172" s="49">
        <v>1702359.59</v>
      </c>
      <c r="N172" s="49">
        <v>9057928.9399999995</v>
      </c>
    </row>
    <row r="173" spans="1:14" x14ac:dyDescent="0.2">
      <c r="A173" s="67">
        <v>39134</v>
      </c>
      <c r="B173" s="50">
        <v>182514663</v>
      </c>
      <c r="C173">
        <v>1.67</v>
      </c>
      <c r="D173">
        <v>0</v>
      </c>
      <c r="E173" s="49">
        <v>6155706.7199999997</v>
      </c>
      <c r="F173">
        <v>0</v>
      </c>
      <c r="G173" s="49">
        <v>103858.97</v>
      </c>
      <c r="H173">
        <v>0</v>
      </c>
      <c r="I173" s="49">
        <v>184025.85</v>
      </c>
      <c r="J173">
        <v>0</v>
      </c>
      <c r="K173">
        <v>0</v>
      </c>
      <c r="L173" s="49">
        <v>1309181.8999999999</v>
      </c>
      <c r="M173" s="49">
        <v>1597066.72</v>
      </c>
      <c r="N173" s="49">
        <v>7752773.4400000004</v>
      </c>
    </row>
    <row r="174" spans="1:14" x14ac:dyDescent="0.2">
      <c r="A174" s="67">
        <v>39135</v>
      </c>
      <c r="B174" s="50">
        <v>41318110</v>
      </c>
      <c r="C174">
        <v>2.0699999999999998</v>
      </c>
      <c r="D174">
        <v>0</v>
      </c>
      <c r="E174" s="49">
        <v>1387874.9</v>
      </c>
      <c r="F174">
        <v>0</v>
      </c>
      <c r="G174" s="49">
        <v>27954.880000000001</v>
      </c>
      <c r="H174">
        <v>0</v>
      </c>
      <c r="I174" s="49">
        <v>61880.61</v>
      </c>
      <c r="J174">
        <v>0</v>
      </c>
      <c r="K174">
        <v>0</v>
      </c>
      <c r="L174" s="49">
        <v>350532.2</v>
      </c>
      <c r="M174" s="49">
        <v>440367.68</v>
      </c>
      <c r="N174" s="49">
        <v>1828242.58</v>
      </c>
    </row>
    <row r="175" spans="1:14" x14ac:dyDescent="0.2">
      <c r="A175" s="67">
        <v>39136</v>
      </c>
      <c r="B175" s="50">
        <v>14769100</v>
      </c>
      <c r="C175">
        <v>1.7</v>
      </c>
      <c r="D175">
        <v>0</v>
      </c>
      <c r="E175" s="49">
        <v>497968.27</v>
      </c>
      <c r="F175">
        <v>0</v>
      </c>
      <c r="G175" s="49">
        <v>10199.89</v>
      </c>
      <c r="H175">
        <v>0</v>
      </c>
      <c r="I175" s="49">
        <v>19014.59</v>
      </c>
      <c r="J175">
        <v>0</v>
      </c>
      <c r="K175">
        <v>0</v>
      </c>
      <c r="L175" s="49">
        <v>126155.55</v>
      </c>
      <c r="M175" s="49">
        <v>155370.03</v>
      </c>
      <c r="N175" s="49">
        <v>653338.30000000005</v>
      </c>
    </row>
    <row r="176" spans="1:14" x14ac:dyDescent="0.2">
      <c r="A176" s="67">
        <v>39137</v>
      </c>
      <c r="B176" s="50">
        <v>111174612</v>
      </c>
      <c r="C176">
        <v>1.87</v>
      </c>
      <c r="D176">
        <v>0</v>
      </c>
      <c r="E176" s="49">
        <v>3741980.68</v>
      </c>
      <c r="F176">
        <v>0</v>
      </c>
      <c r="G176" s="49">
        <v>34898.42</v>
      </c>
      <c r="H176">
        <v>0</v>
      </c>
      <c r="I176" s="49">
        <v>65763.87</v>
      </c>
      <c r="J176" s="49">
        <v>19869.89</v>
      </c>
      <c r="K176">
        <v>0</v>
      </c>
      <c r="L176" s="49">
        <v>457713.89</v>
      </c>
      <c r="M176" s="49">
        <v>578246.06000000006</v>
      </c>
      <c r="N176" s="49">
        <v>4320226.74</v>
      </c>
    </row>
    <row r="177" spans="1:14" x14ac:dyDescent="0.2">
      <c r="A177" s="67">
        <v>39139</v>
      </c>
      <c r="B177" s="50">
        <v>139179621</v>
      </c>
      <c r="C177">
        <v>1.94</v>
      </c>
      <c r="D177">
        <v>0</v>
      </c>
      <c r="E177" s="49">
        <v>4681248.0999999996</v>
      </c>
      <c r="F177">
        <v>0</v>
      </c>
      <c r="G177" s="49">
        <v>50122.45</v>
      </c>
      <c r="H177">
        <v>0</v>
      </c>
      <c r="I177" s="49">
        <v>129145.64</v>
      </c>
      <c r="J177">
        <v>0</v>
      </c>
      <c r="K177">
        <v>0</v>
      </c>
      <c r="L177" s="49">
        <v>746647.44</v>
      </c>
      <c r="M177" s="49">
        <v>925915.52</v>
      </c>
      <c r="N177" s="49">
        <v>5607163.6200000001</v>
      </c>
    </row>
    <row r="178" spans="1:14" x14ac:dyDescent="0.2">
      <c r="A178" s="67">
        <v>39141</v>
      </c>
      <c r="B178" s="50">
        <v>2437273090</v>
      </c>
      <c r="C178">
        <v>1.73</v>
      </c>
      <c r="D178">
        <v>0</v>
      </c>
      <c r="E178" s="49">
        <v>82152213.510000005</v>
      </c>
      <c r="F178" s="49">
        <v>184937.06</v>
      </c>
      <c r="G178" s="49">
        <v>770430.5</v>
      </c>
      <c r="H178" s="49">
        <v>42294.28</v>
      </c>
      <c r="I178" s="49">
        <v>1332243.58</v>
      </c>
      <c r="J178" s="49">
        <v>4976473.37</v>
      </c>
      <c r="K178">
        <v>0</v>
      </c>
      <c r="L178" s="49">
        <v>9358282.6300000008</v>
      </c>
      <c r="M178" s="49">
        <v>16664661.42</v>
      </c>
      <c r="N178" s="49">
        <v>98816874.930000007</v>
      </c>
    </row>
    <row r="179" spans="1:14" x14ac:dyDescent="0.2">
      <c r="A179" s="67">
        <v>39142</v>
      </c>
      <c r="B179" s="50">
        <v>45621031</v>
      </c>
      <c r="C179">
        <v>2.04</v>
      </c>
      <c r="D179">
        <v>0</v>
      </c>
      <c r="E179" s="49">
        <v>1532879.42</v>
      </c>
      <c r="F179">
        <v>0</v>
      </c>
      <c r="G179" s="49">
        <v>33984.050000000003</v>
      </c>
      <c r="H179">
        <v>0</v>
      </c>
      <c r="I179" s="49">
        <v>77025.77</v>
      </c>
      <c r="J179">
        <v>0</v>
      </c>
      <c r="K179">
        <v>0</v>
      </c>
      <c r="L179" s="49">
        <v>441629.36</v>
      </c>
      <c r="M179" s="49">
        <v>552639.18000000005</v>
      </c>
      <c r="N179" s="49">
        <v>2085518.6</v>
      </c>
    </row>
    <row r="180" spans="1:14" x14ac:dyDescent="0.2">
      <c r="A180" s="67">
        <v>40100</v>
      </c>
      <c r="B180" s="50">
        <v>10453299</v>
      </c>
      <c r="C180">
        <v>1.89</v>
      </c>
      <c r="D180">
        <v>0</v>
      </c>
      <c r="E180" s="49">
        <v>351771.6</v>
      </c>
      <c r="F180">
        <v>0</v>
      </c>
      <c r="G180" s="49">
        <v>10767.97</v>
      </c>
      <c r="H180">
        <v>0</v>
      </c>
      <c r="I180" s="49">
        <v>51728.42</v>
      </c>
      <c r="J180">
        <v>0</v>
      </c>
      <c r="K180">
        <v>0</v>
      </c>
      <c r="L180" s="49">
        <v>76187.45</v>
      </c>
      <c r="M180" s="49">
        <v>138683.84</v>
      </c>
      <c r="N180" s="49">
        <v>490455.44</v>
      </c>
    </row>
    <row r="181" spans="1:14" x14ac:dyDescent="0.2">
      <c r="A181" s="67">
        <v>40101</v>
      </c>
      <c r="B181" s="50">
        <v>3446300</v>
      </c>
      <c r="C181">
        <v>2.4300000000000002</v>
      </c>
      <c r="D181">
        <v>0</v>
      </c>
      <c r="E181" s="49">
        <v>115335.63</v>
      </c>
      <c r="F181">
        <v>0</v>
      </c>
      <c r="G181" s="49">
        <v>4194.96</v>
      </c>
      <c r="H181">
        <v>10.56</v>
      </c>
      <c r="I181" s="49">
        <v>26917.89</v>
      </c>
      <c r="J181">
        <v>921.56</v>
      </c>
      <c r="K181">
        <v>0</v>
      </c>
      <c r="L181" s="49">
        <v>31713.61</v>
      </c>
      <c r="M181" s="49">
        <v>63758.58</v>
      </c>
      <c r="N181" s="49">
        <v>179094.21</v>
      </c>
    </row>
    <row r="182" spans="1:14" x14ac:dyDescent="0.2">
      <c r="A182" s="67">
        <v>40103</v>
      </c>
      <c r="B182" s="50">
        <v>5553160</v>
      </c>
      <c r="C182">
        <v>2.2200000000000002</v>
      </c>
      <c r="D182">
        <v>0</v>
      </c>
      <c r="E182" s="49">
        <v>186244.88</v>
      </c>
      <c r="F182">
        <v>0</v>
      </c>
      <c r="G182" s="49">
        <v>3756.69</v>
      </c>
      <c r="H182">
        <v>0</v>
      </c>
      <c r="I182" s="49">
        <v>23695.47</v>
      </c>
      <c r="J182">
        <v>0</v>
      </c>
      <c r="K182">
        <v>0</v>
      </c>
      <c r="L182" s="49">
        <v>33940.58</v>
      </c>
      <c r="M182" s="49">
        <v>61392.74</v>
      </c>
      <c r="N182" s="49">
        <v>247637.62</v>
      </c>
    </row>
    <row r="183" spans="1:14" x14ac:dyDescent="0.2">
      <c r="A183" s="67">
        <v>40104</v>
      </c>
      <c r="B183" s="50">
        <v>3812660</v>
      </c>
      <c r="C183">
        <v>2.39</v>
      </c>
      <c r="D183">
        <v>0</v>
      </c>
      <c r="E183" s="49">
        <v>127648.73</v>
      </c>
      <c r="F183">
        <v>0</v>
      </c>
      <c r="G183" s="49">
        <v>3305.89</v>
      </c>
      <c r="H183">
        <v>0</v>
      </c>
      <c r="I183" s="49">
        <v>20852.009999999998</v>
      </c>
      <c r="J183" s="49">
        <v>1951.24</v>
      </c>
      <c r="K183">
        <v>0</v>
      </c>
      <c r="L183" s="49">
        <v>26694.89</v>
      </c>
      <c r="M183" s="49">
        <v>52804.02</v>
      </c>
      <c r="N183" s="49">
        <v>180452.75</v>
      </c>
    </row>
    <row r="184" spans="1:14" x14ac:dyDescent="0.2">
      <c r="A184" s="67">
        <v>40107</v>
      </c>
      <c r="B184" s="50">
        <v>62356505</v>
      </c>
      <c r="C184">
        <v>2.14</v>
      </c>
      <c r="D184">
        <v>0</v>
      </c>
      <c r="E184" s="49">
        <v>2093057.2</v>
      </c>
      <c r="F184">
        <v>0</v>
      </c>
      <c r="G184" s="49">
        <v>56926.36</v>
      </c>
      <c r="H184">
        <v>0</v>
      </c>
      <c r="I184" s="49">
        <v>359065.39</v>
      </c>
      <c r="J184">
        <v>0</v>
      </c>
      <c r="K184">
        <v>0</v>
      </c>
      <c r="L184" s="49">
        <v>448416.15</v>
      </c>
      <c r="M184" s="49">
        <v>864407.9</v>
      </c>
      <c r="N184" s="49">
        <v>2957465.1</v>
      </c>
    </row>
    <row r="185" spans="1:14" x14ac:dyDescent="0.2">
      <c r="A185" s="67">
        <v>41001</v>
      </c>
      <c r="B185" s="50">
        <v>4675150</v>
      </c>
      <c r="C185">
        <v>3.01</v>
      </c>
      <c r="D185">
        <v>0</v>
      </c>
      <c r="E185" s="49">
        <v>155530.88</v>
      </c>
      <c r="F185">
        <v>0</v>
      </c>
      <c r="G185" s="49">
        <v>26470.81</v>
      </c>
      <c r="H185">
        <v>0</v>
      </c>
      <c r="I185" s="49">
        <v>25176.41</v>
      </c>
      <c r="J185">
        <v>0</v>
      </c>
      <c r="K185">
        <v>0</v>
      </c>
      <c r="L185" s="49">
        <v>40617.32</v>
      </c>
      <c r="M185" s="49">
        <v>92264.54</v>
      </c>
      <c r="N185" s="49">
        <v>247795.42</v>
      </c>
    </row>
    <row r="186" spans="1:14" x14ac:dyDescent="0.2">
      <c r="A186" s="67">
        <v>41002</v>
      </c>
      <c r="B186" s="50">
        <v>48132131</v>
      </c>
      <c r="C186">
        <v>2.41</v>
      </c>
      <c r="D186">
        <v>0</v>
      </c>
      <c r="E186" s="49">
        <v>1611144.63</v>
      </c>
      <c r="F186" s="49">
        <v>8970.1200000000008</v>
      </c>
      <c r="G186" s="49">
        <v>223633.15</v>
      </c>
      <c r="H186">
        <v>0</v>
      </c>
      <c r="I186" s="49">
        <v>191798.55</v>
      </c>
      <c r="J186" s="49">
        <v>55470.78</v>
      </c>
      <c r="K186">
        <v>0</v>
      </c>
      <c r="L186" s="49">
        <v>318196.78000000003</v>
      </c>
      <c r="M186" s="49">
        <v>798069.38</v>
      </c>
      <c r="N186" s="49">
        <v>2409214.0099999998</v>
      </c>
    </row>
    <row r="187" spans="1:14" x14ac:dyDescent="0.2">
      <c r="A187" s="67">
        <v>41003</v>
      </c>
      <c r="B187" s="50">
        <v>13195560</v>
      </c>
      <c r="C187">
        <v>2.4500000000000002</v>
      </c>
      <c r="D187">
        <v>0</v>
      </c>
      <c r="E187" s="49">
        <v>441518.82</v>
      </c>
      <c r="F187">
        <v>0</v>
      </c>
      <c r="G187" s="49">
        <v>66245.460000000006</v>
      </c>
      <c r="H187">
        <v>0</v>
      </c>
      <c r="I187" s="49">
        <v>56912.09</v>
      </c>
      <c r="J187" s="49">
        <v>5940.49</v>
      </c>
      <c r="K187">
        <v>0</v>
      </c>
      <c r="L187" s="49">
        <v>96567.21</v>
      </c>
      <c r="M187" s="49">
        <v>225665.25</v>
      </c>
      <c r="N187" s="49">
        <v>667184.06999999995</v>
      </c>
    </row>
    <row r="188" spans="1:14" x14ac:dyDescent="0.2">
      <c r="A188" s="67">
        <v>41004</v>
      </c>
      <c r="B188" s="50">
        <v>7928377</v>
      </c>
      <c r="C188">
        <v>2.62</v>
      </c>
      <c r="D188">
        <v>0</v>
      </c>
      <c r="E188" s="49">
        <v>264818.42</v>
      </c>
      <c r="F188">
        <v>0</v>
      </c>
      <c r="G188" s="49">
        <v>28686.639999999999</v>
      </c>
      <c r="H188">
        <v>927.17</v>
      </c>
      <c r="I188" s="49">
        <v>27715.15</v>
      </c>
      <c r="J188" s="49">
        <v>6572.2</v>
      </c>
      <c r="K188">
        <v>0</v>
      </c>
      <c r="L188" s="49">
        <v>50675.15</v>
      </c>
      <c r="M188" s="49">
        <v>114576.3</v>
      </c>
      <c r="N188" s="49">
        <v>379394.72</v>
      </c>
    </row>
    <row r="189" spans="1:14" x14ac:dyDescent="0.2">
      <c r="A189" s="67">
        <v>41005</v>
      </c>
      <c r="B189" s="50">
        <v>6482530</v>
      </c>
      <c r="C189">
        <v>2.82</v>
      </c>
      <c r="D189">
        <v>0</v>
      </c>
      <c r="E189" s="49">
        <v>216080.49</v>
      </c>
      <c r="F189">
        <v>0</v>
      </c>
      <c r="G189" s="49">
        <v>27220.37</v>
      </c>
      <c r="H189">
        <v>0</v>
      </c>
      <c r="I189" s="49">
        <v>23306.23</v>
      </c>
      <c r="J189" s="49">
        <v>7647.45</v>
      </c>
      <c r="K189">
        <v>0</v>
      </c>
      <c r="L189" s="49">
        <v>40365.379999999997</v>
      </c>
      <c r="M189" s="49">
        <v>98539.43</v>
      </c>
      <c r="N189" s="49">
        <v>314619.92</v>
      </c>
    </row>
    <row r="190" spans="1:14" x14ac:dyDescent="0.2">
      <c r="A190" s="67">
        <v>42111</v>
      </c>
      <c r="B190" s="50">
        <v>36574234</v>
      </c>
      <c r="C190">
        <v>2.83</v>
      </c>
      <c r="D190">
        <v>0</v>
      </c>
      <c r="E190" s="49">
        <v>1218993.98</v>
      </c>
      <c r="F190" s="49">
        <v>1641.4</v>
      </c>
      <c r="G190" s="49">
        <v>46537.79</v>
      </c>
      <c r="H190">
        <v>392.93</v>
      </c>
      <c r="I190" s="49">
        <v>122559.92</v>
      </c>
      <c r="J190" s="49">
        <v>7299.26</v>
      </c>
      <c r="K190">
        <v>0</v>
      </c>
      <c r="L190" s="49">
        <v>272256.03000000003</v>
      </c>
      <c r="M190" s="49">
        <v>450687.33</v>
      </c>
      <c r="N190" s="49">
        <v>1669681.31</v>
      </c>
    </row>
    <row r="191" spans="1:14" x14ac:dyDescent="0.2">
      <c r="A191" s="67">
        <v>42113</v>
      </c>
      <c r="B191" s="50">
        <v>7216845</v>
      </c>
      <c r="C191">
        <v>2.75</v>
      </c>
      <c r="D191">
        <v>0</v>
      </c>
      <c r="E191" s="49">
        <v>240730.49</v>
      </c>
      <c r="F191">
        <v>0</v>
      </c>
      <c r="G191" s="49">
        <v>5931.31</v>
      </c>
      <c r="H191">
        <v>0</v>
      </c>
      <c r="I191" s="49">
        <v>15716.06</v>
      </c>
      <c r="J191">
        <v>223.8</v>
      </c>
      <c r="K191">
        <v>0</v>
      </c>
      <c r="L191" s="49">
        <v>35041.82</v>
      </c>
      <c r="M191" s="49">
        <v>56912.99</v>
      </c>
      <c r="N191" s="49">
        <v>297643.48</v>
      </c>
    </row>
    <row r="192" spans="1:14" x14ac:dyDescent="0.2">
      <c r="A192" s="67">
        <v>42117</v>
      </c>
      <c r="B192" s="50">
        <v>7594504</v>
      </c>
      <c r="C192">
        <v>2.62</v>
      </c>
      <c r="D192">
        <v>0</v>
      </c>
      <c r="E192" s="49">
        <v>253666.61</v>
      </c>
      <c r="F192">
        <v>0</v>
      </c>
      <c r="G192" s="49">
        <v>13976.32</v>
      </c>
      <c r="H192">
        <v>42.65</v>
      </c>
      <c r="I192" s="49">
        <v>35172.14</v>
      </c>
      <c r="J192">
        <v>441.86</v>
      </c>
      <c r="K192">
        <v>0</v>
      </c>
      <c r="L192" s="49">
        <v>79011.839999999997</v>
      </c>
      <c r="M192" s="49">
        <v>128644.8</v>
      </c>
      <c r="N192" s="49">
        <v>382311.41</v>
      </c>
    </row>
    <row r="193" spans="1:14" x14ac:dyDescent="0.2">
      <c r="A193" s="67">
        <v>42118</v>
      </c>
      <c r="B193" s="50">
        <v>11805834</v>
      </c>
      <c r="C193">
        <v>2.87</v>
      </c>
      <c r="D193">
        <v>0</v>
      </c>
      <c r="E193" s="49">
        <v>393318.33</v>
      </c>
      <c r="F193">
        <v>0</v>
      </c>
      <c r="G193" s="49">
        <v>9177.1200000000008</v>
      </c>
      <c r="H193">
        <v>0</v>
      </c>
      <c r="I193" s="49">
        <v>24028.49</v>
      </c>
      <c r="J193" s="49">
        <v>4310.6000000000004</v>
      </c>
      <c r="K193">
        <v>0</v>
      </c>
      <c r="L193" s="49">
        <v>52613.56</v>
      </c>
      <c r="M193" s="49">
        <v>90129.77</v>
      </c>
      <c r="N193" s="49">
        <v>483448.1</v>
      </c>
    </row>
    <row r="194" spans="1:14" x14ac:dyDescent="0.2">
      <c r="A194" s="67">
        <v>42119</v>
      </c>
      <c r="B194" s="50">
        <v>13039561</v>
      </c>
      <c r="C194">
        <v>3.68</v>
      </c>
      <c r="D194">
        <v>0</v>
      </c>
      <c r="E194" s="49">
        <v>430797.89</v>
      </c>
      <c r="F194">
        <v>0</v>
      </c>
      <c r="G194" s="49">
        <v>4722.62</v>
      </c>
      <c r="H194">
        <v>315.05</v>
      </c>
      <c r="I194" s="49">
        <v>12362.78</v>
      </c>
      <c r="J194">
        <v>288.52999999999997</v>
      </c>
      <c r="K194">
        <v>0</v>
      </c>
      <c r="L194" s="49">
        <v>28450.41</v>
      </c>
      <c r="M194" s="49">
        <v>46139.39</v>
      </c>
      <c r="N194" s="49">
        <v>476937.28</v>
      </c>
    </row>
    <row r="195" spans="1:14" x14ac:dyDescent="0.2">
      <c r="A195" s="67">
        <v>42121</v>
      </c>
      <c r="B195" s="50">
        <v>8186512</v>
      </c>
      <c r="C195">
        <v>2.94</v>
      </c>
      <c r="D195">
        <v>0</v>
      </c>
      <c r="E195" s="49">
        <v>272541.92</v>
      </c>
      <c r="F195" s="49">
        <v>19871.28</v>
      </c>
      <c r="G195" s="49">
        <v>7333.33</v>
      </c>
      <c r="H195">
        <v>405.72</v>
      </c>
      <c r="I195" s="49">
        <v>19323.79</v>
      </c>
      <c r="J195" s="49">
        <v>1722.97</v>
      </c>
      <c r="K195">
        <v>0</v>
      </c>
      <c r="L195" s="49">
        <v>46477.23</v>
      </c>
      <c r="M195" s="49">
        <v>95134.32</v>
      </c>
      <c r="N195" s="49">
        <v>367676.24</v>
      </c>
    </row>
    <row r="196" spans="1:14" x14ac:dyDescent="0.2">
      <c r="A196" s="67">
        <v>42124</v>
      </c>
      <c r="B196" s="50">
        <v>132276992</v>
      </c>
      <c r="C196">
        <v>3.01</v>
      </c>
      <c r="D196">
        <v>0</v>
      </c>
      <c r="E196" s="49">
        <v>4400534.09</v>
      </c>
      <c r="F196">
        <v>0</v>
      </c>
      <c r="G196" s="49">
        <v>122304.89</v>
      </c>
      <c r="H196">
        <v>0</v>
      </c>
      <c r="I196" s="49">
        <v>315737.83</v>
      </c>
      <c r="J196">
        <v>0</v>
      </c>
      <c r="K196">
        <v>0</v>
      </c>
      <c r="L196" s="49">
        <v>717014.75</v>
      </c>
      <c r="M196" s="49">
        <v>1155057.47</v>
      </c>
      <c r="N196" s="49">
        <v>5555591.5599999996</v>
      </c>
    </row>
    <row r="197" spans="1:14" x14ac:dyDescent="0.2">
      <c r="A197" s="67">
        <v>43001</v>
      </c>
      <c r="B197" s="50">
        <v>29289776</v>
      </c>
      <c r="C197">
        <v>2.94</v>
      </c>
      <c r="D197">
        <v>0</v>
      </c>
      <c r="E197" s="49">
        <v>975102.92</v>
      </c>
      <c r="F197">
        <v>0</v>
      </c>
      <c r="G197" s="49">
        <v>19395.939999999999</v>
      </c>
      <c r="H197">
        <v>0</v>
      </c>
      <c r="I197" s="49">
        <v>124027.98</v>
      </c>
      <c r="J197">
        <v>0</v>
      </c>
      <c r="K197">
        <v>0</v>
      </c>
      <c r="L197" s="49">
        <v>333618.83</v>
      </c>
      <c r="M197" s="49">
        <v>477042.74</v>
      </c>
      <c r="N197" s="49">
        <v>1452145.66</v>
      </c>
    </row>
    <row r="198" spans="1:14" x14ac:dyDescent="0.2">
      <c r="A198" s="67">
        <v>43002</v>
      </c>
      <c r="B198" s="50">
        <v>22434474</v>
      </c>
      <c r="C198">
        <v>2.52</v>
      </c>
      <c r="D198">
        <v>0</v>
      </c>
      <c r="E198" s="49">
        <v>750111</v>
      </c>
      <c r="F198">
        <v>0</v>
      </c>
      <c r="G198" s="49">
        <v>3758.36</v>
      </c>
      <c r="H198">
        <v>0</v>
      </c>
      <c r="I198" s="49">
        <v>48463.44</v>
      </c>
      <c r="J198">
        <v>0</v>
      </c>
      <c r="K198" s="49">
        <v>6029.81</v>
      </c>
      <c r="L198" s="49">
        <v>125818.22</v>
      </c>
      <c r="M198" s="49">
        <v>184069.83</v>
      </c>
      <c r="N198" s="49">
        <v>934180.83</v>
      </c>
    </row>
    <row r="199" spans="1:14" x14ac:dyDescent="0.2">
      <c r="A199" s="67">
        <v>43003</v>
      </c>
      <c r="B199" s="50">
        <v>16566568</v>
      </c>
      <c r="C199">
        <v>2.5</v>
      </c>
      <c r="D199">
        <v>0</v>
      </c>
      <c r="E199" s="49">
        <v>554027.44999999995</v>
      </c>
      <c r="F199">
        <v>0</v>
      </c>
      <c r="G199" s="49">
        <v>29494.01</v>
      </c>
      <c r="H199">
        <v>0</v>
      </c>
      <c r="I199" s="49">
        <v>66678.36</v>
      </c>
      <c r="J199">
        <v>0</v>
      </c>
      <c r="K199">
        <v>0</v>
      </c>
      <c r="L199" s="49">
        <v>174193.33</v>
      </c>
      <c r="M199" s="49">
        <v>270365.7</v>
      </c>
      <c r="N199" s="49">
        <v>824393.15</v>
      </c>
    </row>
    <row r="200" spans="1:14" x14ac:dyDescent="0.2">
      <c r="A200" s="67">
        <v>43004</v>
      </c>
      <c r="B200" s="50">
        <v>27082467</v>
      </c>
      <c r="C200">
        <v>2.57</v>
      </c>
      <c r="D200">
        <v>0</v>
      </c>
      <c r="E200" s="49">
        <v>905055.15</v>
      </c>
      <c r="F200">
        <v>0</v>
      </c>
      <c r="G200" s="49">
        <v>3392.42</v>
      </c>
      <c r="H200">
        <v>0</v>
      </c>
      <c r="I200" s="49">
        <v>49398.43</v>
      </c>
      <c r="J200">
        <v>0</v>
      </c>
      <c r="K200" s="49">
        <v>7812.19</v>
      </c>
      <c r="L200" s="49">
        <v>136741.5</v>
      </c>
      <c r="M200" s="49">
        <v>197344.54</v>
      </c>
      <c r="N200" s="49">
        <v>1102399.69</v>
      </c>
    </row>
    <row r="201" spans="1:14" x14ac:dyDescent="0.2">
      <c r="A201" s="67">
        <v>44078</v>
      </c>
      <c r="B201" s="50">
        <v>12370830</v>
      </c>
      <c r="C201">
        <v>2.61</v>
      </c>
      <c r="D201">
        <v>0</v>
      </c>
      <c r="E201" s="49">
        <v>413244.73</v>
      </c>
      <c r="F201">
        <v>337.14</v>
      </c>
      <c r="G201" s="49">
        <v>28015.09</v>
      </c>
      <c r="H201" s="49">
        <v>32778.239999999998</v>
      </c>
      <c r="I201" s="49">
        <v>156200.76999999999</v>
      </c>
      <c r="J201" s="49">
        <v>10539.71</v>
      </c>
      <c r="K201">
        <v>0</v>
      </c>
      <c r="L201" s="49">
        <v>48948.1</v>
      </c>
      <c r="M201" s="49">
        <v>276819.03999999998</v>
      </c>
      <c r="N201" s="49">
        <v>690063.77</v>
      </c>
    </row>
    <row r="202" spans="1:14" x14ac:dyDescent="0.2">
      <c r="A202" s="67">
        <v>44083</v>
      </c>
      <c r="B202" s="50">
        <v>20865665</v>
      </c>
      <c r="C202">
        <v>2.62</v>
      </c>
      <c r="D202">
        <v>0</v>
      </c>
      <c r="E202" s="49">
        <v>696941.17</v>
      </c>
      <c r="F202">
        <v>0</v>
      </c>
      <c r="G202" s="49">
        <v>53048.98</v>
      </c>
      <c r="H202">
        <v>0</v>
      </c>
      <c r="I202" s="49">
        <v>150748.79</v>
      </c>
      <c r="J202">
        <v>0</v>
      </c>
      <c r="K202">
        <v>0</v>
      </c>
      <c r="L202" s="49">
        <v>118470.9</v>
      </c>
      <c r="M202" s="49">
        <v>322268.65999999997</v>
      </c>
      <c r="N202" s="49">
        <v>1019209.83</v>
      </c>
    </row>
    <row r="203" spans="1:14" x14ac:dyDescent="0.2">
      <c r="A203" s="67">
        <v>44084</v>
      </c>
      <c r="B203" s="50">
        <v>22430420</v>
      </c>
      <c r="C203">
        <v>2.64</v>
      </c>
      <c r="D203">
        <v>0</v>
      </c>
      <c r="E203" s="49">
        <v>749052.21</v>
      </c>
      <c r="F203">
        <v>0</v>
      </c>
      <c r="G203" s="49">
        <v>72091.73</v>
      </c>
      <c r="H203">
        <v>0</v>
      </c>
      <c r="I203" s="49">
        <v>187081.75</v>
      </c>
      <c r="J203">
        <v>0</v>
      </c>
      <c r="K203">
        <v>0</v>
      </c>
      <c r="L203" s="49">
        <v>139440.06</v>
      </c>
      <c r="M203" s="49">
        <v>398613.54</v>
      </c>
      <c r="N203" s="49">
        <v>1147665.75</v>
      </c>
    </row>
    <row r="204" spans="1:14" x14ac:dyDescent="0.2">
      <c r="A204" s="67">
        <v>45076</v>
      </c>
      <c r="B204" s="50">
        <v>19399275</v>
      </c>
      <c r="C204">
        <v>2.72</v>
      </c>
      <c r="D204">
        <v>0</v>
      </c>
      <c r="E204" s="49">
        <v>647296.38</v>
      </c>
      <c r="F204">
        <v>0</v>
      </c>
      <c r="G204" s="49">
        <v>17126.48</v>
      </c>
      <c r="H204">
        <v>0</v>
      </c>
      <c r="I204" s="49">
        <v>148741.73000000001</v>
      </c>
      <c r="J204">
        <v>0</v>
      </c>
      <c r="K204">
        <v>0</v>
      </c>
      <c r="L204" s="49">
        <v>181540.44</v>
      </c>
      <c r="M204" s="49">
        <v>347408.65</v>
      </c>
      <c r="N204" s="49">
        <v>994705.03</v>
      </c>
    </row>
    <row r="205" spans="1:14" x14ac:dyDescent="0.2">
      <c r="A205" s="67">
        <v>45077</v>
      </c>
      <c r="B205" s="50">
        <v>37797721</v>
      </c>
      <c r="C205">
        <v>2.87</v>
      </c>
      <c r="D205">
        <v>0</v>
      </c>
      <c r="E205" s="49">
        <v>1259253.3799999999</v>
      </c>
      <c r="F205">
        <v>0</v>
      </c>
      <c r="G205" s="49">
        <v>27463.77</v>
      </c>
      <c r="H205">
        <v>0</v>
      </c>
      <c r="I205" s="49">
        <v>244968.21</v>
      </c>
      <c r="J205">
        <v>0</v>
      </c>
      <c r="K205">
        <v>0</v>
      </c>
      <c r="L205" s="49">
        <v>298219.42</v>
      </c>
      <c r="M205" s="49">
        <v>570651.4</v>
      </c>
      <c r="N205" s="49">
        <v>1829904.78</v>
      </c>
    </row>
    <row r="206" spans="1:14" x14ac:dyDescent="0.2">
      <c r="A206" s="67">
        <v>45078</v>
      </c>
      <c r="B206" s="50">
        <v>18615277</v>
      </c>
      <c r="C206">
        <v>3.1</v>
      </c>
      <c r="D206">
        <v>0</v>
      </c>
      <c r="E206" s="49">
        <v>618710.38</v>
      </c>
      <c r="F206" s="49">
        <v>31861.99</v>
      </c>
      <c r="G206" s="49">
        <v>11568.64</v>
      </c>
      <c r="H206">
        <v>0</v>
      </c>
      <c r="I206" s="49">
        <v>100635.19</v>
      </c>
      <c r="J206">
        <v>0</v>
      </c>
      <c r="K206">
        <v>0</v>
      </c>
      <c r="L206" s="49">
        <v>116877.98</v>
      </c>
      <c r="M206" s="49">
        <v>260943.8</v>
      </c>
      <c r="N206" s="49">
        <v>879654.18</v>
      </c>
    </row>
    <row r="207" spans="1:14" x14ac:dyDescent="0.2">
      <c r="A207" s="67">
        <v>46128</v>
      </c>
      <c r="B207" s="50">
        <v>17137380</v>
      </c>
      <c r="C207">
        <v>2.81</v>
      </c>
      <c r="D207">
        <v>0</v>
      </c>
      <c r="E207" s="49">
        <v>571294.61</v>
      </c>
      <c r="F207">
        <v>0</v>
      </c>
      <c r="G207" s="49">
        <v>16915.21</v>
      </c>
      <c r="H207">
        <v>0</v>
      </c>
      <c r="I207" s="49">
        <v>26165.11</v>
      </c>
      <c r="J207" s="49">
        <v>5947.6</v>
      </c>
      <c r="K207">
        <v>0</v>
      </c>
      <c r="L207" s="49">
        <v>141284.89000000001</v>
      </c>
      <c r="M207" s="49">
        <v>190312.8</v>
      </c>
      <c r="N207" s="49">
        <v>761607.41</v>
      </c>
    </row>
    <row r="208" spans="1:14" x14ac:dyDescent="0.2">
      <c r="A208" s="67">
        <v>46130</v>
      </c>
      <c r="B208" s="50">
        <v>51099240</v>
      </c>
      <c r="C208">
        <v>3.03</v>
      </c>
      <c r="D208">
        <v>0</v>
      </c>
      <c r="E208" s="49">
        <v>1699597</v>
      </c>
      <c r="F208">
        <v>0</v>
      </c>
      <c r="G208" s="49">
        <v>108966.89</v>
      </c>
      <c r="H208">
        <v>0</v>
      </c>
      <c r="I208" s="49">
        <v>102059.34</v>
      </c>
      <c r="J208">
        <v>0</v>
      </c>
      <c r="K208" s="49">
        <v>21396.03</v>
      </c>
      <c r="L208" s="49">
        <v>542166.93999999994</v>
      </c>
      <c r="M208" s="49">
        <v>774589.2</v>
      </c>
      <c r="N208" s="49">
        <v>2474186.2000000002</v>
      </c>
    </row>
    <row r="209" spans="1:14" x14ac:dyDescent="0.2">
      <c r="A209" s="67">
        <v>46131</v>
      </c>
      <c r="B209" s="50">
        <v>44036052</v>
      </c>
      <c r="C209">
        <v>2.75</v>
      </c>
      <c r="D209">
        <v>0</v>
      </c>
      <c r="E209" s="49">
        <v>1468899.58</v>
      </c>
      <c r="F209">
        <v>0</v>
      </c>
      <c r="G209" s="49">
        <v>58472.49</v>
      </c>
      <c r="H209">
        <v>0</v>
      </c>
      <c r="I209" s="49">
        <v>94450.73</v>
      </c>
      <c r="J209">
        <v>0</v>
      </c>
      <c r="K209" s="49">
        <v>97527.64</v>
      </c>
      <c r="L209" s="49">
        <v>491845.69</v>
      </c>
      <c r="M209" s="49">
        <v>742296.54</v>
      </c>
      <c r="N209" s="49">
        <v>2211196.12</v>
      </c>
    </row>
    <row r="210" spans="1:14" x14ac:dyDescent="0.2">
      <c r="A210" s="67">
        <v>46132</v>
      </c>
      <c r="B210" s="50">
        <v>26205310</v>
      </c>
      <c r="C210">
        <v>2.72</v>
      </c>
      <c r="D210">
        <v>0</v>
      </c>
      <c r="E210" s="49">
        <v>874393.63</v>
      </c>
      <c r="F210">
        <v>0</v>
      </c>
      <c r="G210" s="49">
        <v>27711.1</v>
      </c>
      <c r="H210">
        <v>0</v>
      </c>
      <c r="I210" s="49">
        <v>42730.21</v>
      </c>
      <c r="J210">
        <v>0</v>
      </c>
      <c r="K210" s="49">
        <v>23397.86</v>
      </c>
      <c r="L210" s="49">
        <v>227916.15</v>
      </c>
      <c r="M210" s="49">
        <v>321755.32</v>
      </c>
      <c r="N210" s="49">
        <v>1196148.95</v>
      </c>
    </row>
    <row r="211" spans="1:14" x14ac:dyDescent="0.2">
      <c r="A211" s="67">
        <v>46134</v>
      </c>
      <c r="B211" s="50">
        <v>114420130</v>
      </c>
      <c r="C211">
        <v>2.63</v>
      </c>
      <c r="D211">
        <v>0</v>
      </c>
      <c r="E211" s="49">
        <v>3821393.2</v>
      </c>
      <c r="F211">
        <v>0</v>
      </c>
      <c r="G211" s="49">
        <v>95073.46</v>
      </c>
      <c r="H211">
        <v>0</v>
      </c>
      <c r="I211" s="49">
        <v>148095.88</v>
      </c>
      <c r="J211">
        <v>0</v>
      </c>
      <c r="K211">
        <v>0</v>
      </c>
      <c r="L211" s="49">
        <v>818778.86</v>
      </c>
      <c r="M211" s="49">
        <v>1061948.2</v>
      </c>
      <c r="N211" s="49">
        <v>4883341.4000000004</v>
      </c>
    </row>
    <row r="212" spans="1:14" x14ac:dyDescent="0.2">
      <c r="A212" s="67">
        <v>46135</v>
      </c>
      <c r="B212" s="50">
        <v>16125780</v>
      </c>
      <c r="C212">
        <v>2.82</v>
      </c>
      <c r="D212">
        <v>0</v>
      </c>
      <c r="E212" s="49">
        <v>537516.43000000005</v>
      </c>
      <c r="F212">
        <v>0</v>
      </c>
      <c r="G212" s="49">
        <v>19751</v>
      </c>
      <c r="H212">
        <v>0</v>
      </c>
      <c r="I212" s="49">
        <v>30285.19</v>
      </c>
      <c r="J212" s="49">
        <v>5010.5200000000004</v>
      </c>
      <c r="K212">
        <v>0</v>
      </c>
      <c r="L212" s="49">
        <v>162091.34</v>
      </c>
      <c r="M212" s="49">
        <v>217138.05</v>
      </c>
      <c r="N212" s="49">
        <v>754654.48</v>
      </c>
    </row>
    <row r="213" spans="1:14" x14ac:dyDescent="0.2">
      <c r="A213" s="67">
        <v>46137</v>
      </c>
      <c r="B213" s="50">
        <v>11952330</v>
      </c>
      <c r="C213">
        <v>2.74</v>
      </c>
      <c r="D213">
        <v>0</v>
      </c>
      <c r="E213" s="49">
        <v>398731.88</v>
      </c>
      <c r="F213">
        <v>0</v>
      </c>
      <c r="G213" s="49">
        <v>17512.22</v>
      </c>
      <c r="H213">
        <v>0</v>
      </c>
      <c r="I213" s="49">
        <v>26761.69</v>
      </c>
      <c r="J213">
        <v>0</v>
      </c>
      <c r="K213">
        <v>0</v>
      </c>
      <c r="L213" s="49">
        <v>148758.21</v>
      </c>
      <c r="M213" s="49">
        <v>193032.12</v>
      </c>
      <c r="N213" s="49">
        <v>591764</v>
      </c>
    </row>
    <row r="214" spans="1:14" x14ac:dyDescent="0.2">
      <c r="A214" s="67">
        <v>46140</v>
      </c>
      <c r="B214" s="50">
        <v>29308500</v>
      </c>
      <c r="C214">
        <v>2.69</v>
      </c>
      <c r="D214">
        <v>0</v>
      </c>
      <c r="E214" s="49">
        <v>978239.48</v>
      </c>
      <c r="F214">
        <v>0</v>
      </c>
      <c r="G214" s="49">
        <v>37611.47</v>
      </c>
      <c r="H214">
        <v>0</v>
      </c>
      <c r="I214" s="49">
        <v>57706.02</v>
      </c>
      <c r="J214" s="49">
        <v>4059.61</v>
      </c>
      <c r="K214" s="49">
        <v>9072.31</v>
      </c>
      <c r="L214" s="49">
        <v>304436.83</v>
      </c>
      <c r="M214" s="49">
        <v>412886.24</v>
      </c>
      <c r="N214" s="49">
        <v>1391125.72</v>
      </c>
    </row>
    <row r="215" spans="1:14" x14ac:dyDescent="0.2">
      <c r="A215" s="67">
        <v>47060</v>
      </c>
      <c r="B215" s="50">
        <v>36222665</v>
      </c>
      <c r="C215">
        <v>0.78</v>
      </c>
      <c r="D215">
        <v>0</v>
      </c>
      <c r="E215" s="49">
        <v>1232746.3999999999</v>
      </c>
      <c r="F215">
        <v>0</v>
      </c>
      <c r="G215" s="49">
        <v>30142.03</v>
      </c>
      <c r="H215">
        <v>0</v>
      </c>
      <c r="I215" s="49">
        <v>162887.07999999999</v>
      </c>
      <c r="J215">
        <v>0</v>
      </c>
      <c r="K215">
        <v>554.6</v>
      </c>
      <c r="L215" s="49">
        <v>174924.64</v>
      </c>
      <c r="M215" s="49">
        <v>368508.35</v>
      </c>
      <c r="N215" s="49">
        <v>1601254.75</v>
      </c>
    </row>
    <row r="216" spans="1:14" x14ac:dyDescent="0.2">
      <c r="A216" s="67">
        <v>47062</v>
      </c>
      <c r="B216" s="50">
        <v>35010814</v>
      </c>
      <c r="C216">
        <v>1.79</v>
      </c>
      <c r="D216">
        <v>0</v>
      </c>
      <c r="E216" s="49">
        <v>1179375.33</v>
      </c>
      <c r="F216">
        <v>0</v>
      </c>
      <c r="G216" s="49">
        <v>76734.62</v>
      </c>
      <c r="H216">
        <v>0</v>
      </c>
      <c r="I216" s="49">
        <v>418039.24</v>
      </c>
      <c r="J216">
        <v>0</v>
      </c>
      <c r="K216" s="49">
        <v>29835.55</v>
      </c>
      <c r="L216" s="49">
        <v>473184.3</v>
      </c>
      <c r="M216" s="49">
        <v>997793.7</v>
      </c>
      <c r="N216" s="49">
        <v>2177169.0299999998</v>
      </c>
    </row>
    <row r="217" spans="1:14" x14ac:dyDescent="0.2">
      <c r="A217" s="67">
        <v>47064</v>
      </c>
      <c r="B217" s="50">
        <v>6931580</v>
      </c>
      <c r="C217">
        <v>1.55</v>
      </c>
      <c r="D217">
        <v>0</v>
      </c>
      <c r="E217" s="49">
        <v>234068.02</v>
      </c>
      <c r="F217">
        <v>0</v>
      </c>
      <c r="G217" s="49">
        <v>11820.56</v>
      </c>
      <c r="H217">
        <v>0</v>
      </c>
      <c r="I217" s="49">
        <v>66501.960000000006</v>
      </c>
      <c r="J217">
        <v>106.94</v>
      </c>
      <c r="K217" s="49">
        <v>55250.21</v>
      </c>
      <c r="L217" s="49">
        <v>66064.62</v>
      </c>
      <c r="M217" s="49">
        <v>199744.29</v>
      </c>
      <c r="N217" s="49">
        <v>433812.31</v>
      </c>
    </row>
    <row r="218" spans="1:14" x14ac:dyDescent="0.2">
      <c r="A218" s="67">
        <v>47065</v>
      </c>
      <c r="B218" s="50">
        <v>52675959</v>
      </c>
      <c r="C218">
        <v>0.9</v>
      </c>
      <c r="D218">
        <v>0</v>
      </c>
      <c r="E218" s="49">
        <v>1790524.33</v>
      </c>
      <c r="F218" s="49">
        <v>1176.3900000000001</v>
      </c>
      <c r="G218" s="49">
        <v>34032.720000000001</v>
      </c>
      <c r="H218">
        <v>0</v>
      </c>
      <c r="I218" s="49">
        <v>124962.46</v>
      </c>
      <c r="J218" s="49">
        <v>29872.51</v>
      </c>
      <c r="K218" s="49">
        <v>145893.92000000001</v>
      </c>
      <c r="L218" s="49">
        <v>194199.22</v>
      </c>
      <c r="M218" s="49">
        <v>530137.22</v>
      </c>
      <c r="N218" s="49">
        <v>2320661.5499999998</v>
      </c>
    </row>
    <row r="219" spans="1:14" x14ac:dyDescent="0.2">
      <c r="A219" s="67">
        <v>48066</v>
      </c>
      <c r="B219" s="50">
        <v>230997603</v>
      </c>
      <c r="C219">
        <v>1.44</v>
      </c>
      <c r="D219">
        <v>0</v>
      </c>
      <c r="E219" s="49">
        <v>7809123.4500000002</v>
      </c>
      <c r="F219">
        <v>0</v>
      </c>
      <c r="G219" s="49">
        <v>46188.42</v>
      </c>
      <c r="H219">
        <v>0</v>
      </c>
      <c r="I219" s="49">
        <v>454058.54</v>
      </c>
      <c r="J219">
        <v>0</v>
      </c>
      <c r="K219">
        <v>0</v>
      </c>
      <c r="L219" s="49">
        <v>1955544.23</v>
      </c>
      <c r="M219" s="49">
        <v>2455791.19</v>
      </c>
      <c r="N219" s="49">
        <v>10264914.640000001</v>
      </c>
    </row>
    <row r="220" spans="1:14" x14ac:dyDescent="0.2">
      <c r="A220" s="67">
        <v>48068</v>
      </c>
      <c r="B220" s="50">
        <v>1046552892</v>
      </c>
      <c r="C220">
        <v>1.69</v>
      </c>
      <c r="D220">
        <v>0</v>
      </c>
      <c r="E220" s="49">
        <v>35290108.880000003</v>
      </c>
      <c r="F220">
        <v>0</v>
      </c>
      <c r="G220" s="49">
        <v>122949.64</v>
      </c>
      <c r="H220">
        <v>0</v>
      </c>
      <c r="I220" s="49">
        <v>1206174.1000000001</v>
      </c>
      <c r="J220">
        <v>0</v>
      </c>
      <c r="K220">
        <v>0</v>
      </c>
      <c r="L220" s="49">
        <v>5212296.58</v>
      </c>
      <c r="M220" s="49">
        <v>6541420.3200000003</v>
      </c>
      <c r="N220" s="49">
        <v>41831529.200000003</v>
      </c>
    </row>
    <row r="221" spans="1:14" x14ac:dyDescent="0.2">
      <c r="A221" s="67">
        <v>48069</v>
      </c>
      <c r="B221" s="50">
        <v>163279709</v>
      </c>
      <c r="C221">
        <v>1.54</v>
      </c>
      <c r="D221">
        <v>0</v>
      </c>
      <c r="E221" s="49">
        <v>5514246.4100000001</v>
      </c>
      <c r="F221">
        <v>0</v>
      </c>
      <c r="G221" s="49">
        <v>19712.73</v>
      </c>
      <c r="H221">
        <v>0</v>
      </c>
      <c r="I221" s="49">
        <v>193482.78</v>
      </c>
      <c r="J221">
        <v>0</v>
      </c>
      <c r="K221">
        <v>0</v>
      </c>
      <c r="L221" s="49">
        <v>819904.41</v>
      </c>
      <c r="M221" s="49">
        <v>1033099.92</v>
      </c>
      <c r="N221" s="49">
        <v>6547346.3300000001</v>
      </c>
    </row>
    <row r="222" spans="1:14" x14ac:dyDescent="0.2">
      <c r="A222" s="67">
        <v>48070</v>
      </c>
      <c r="B222" s="50">
        <v>102719459</v>
      </c>
      <c r="C222">
        <v>1.65</v>
      </c>
      <c r="D222">
        <v>0</v>
      </c>
      <c r="E222" s="49">
        <v>3465143.37</v>
      </c>
      <c r="F222">
        <v>0</v>
      </c>
      <c r="G222" s="49">
        <v>75063.259999999995</v>
      </c>
      <c r="H222">
        <v>0</v>
      </c>
      <c r="I222" s="49">
        <v>217198.34</v>
      </c>
      <c r="J222">
        <v>0</v>
      </c>
      <c r="K222">
        <v>0</v>
      </c>
      <c r="L222" s="49">
        <v>802471.45</v>
      </c>
      <c r="M222" s="49">
        <v>1094733.05</v>
      </c>
      <c r="N222" s="49">
        <v>4559876.42</v>
      </c>
    </row>
    <row r="223" spans="1:14" x14ac:dyDescent="0.2">
      <c r="A223" s="67">
        <v>48071</v>
      </c>
      <c r="B223" s="50">
        <v>1246294514</v>
      </c>
      <c r="C223">
        <v>1.6</v>
      </c>
      <c r="D223">
        <v>0</v>
      </c>
      <c r="E223" s="49">
        <v>42063935.399999999</v>
      </c>
      <c r="F223">
        <v>0</v>
      </c>
      <c r="G223" s="49">
        <v>144212.42000000001</v>
      </c>
      <c r="H223">
        <v>0</v>
      </c>
      <c r="I223" s="49">
        <v>1393614.09</v>
      </c>
      <c r="J223">
        <v>0</v>
      </c>
      <c r="K223">
        <v>0</v>
      </c>
      <c r="L223" s="49">
        <v>5928253.6399999997</v>
      </c>
      <c r="M223" s="49">
        <v>7466080.1500000004</v>
      </c>
      <c r="N223" s="49">
        <v>49530015.549999997</v>
      </c>
    </row>
    <row r="224" spans="1:14" x14ac:dyDescent="0.2">
      <c r="A224" s="67">
        <v>48072</v>
      </c>
      <c r="B224" s="50">
        <v>399630753</v>
      </c>
      <c r="C224">
        <v>1.47</v>
      </c>
      <c r="D224">
        <v>0</v>
      </c>
      <c r="E224" s="49">
        <v>13505837.01</v>
      </c>
      <c r="F224">
        <v>0</v>
      </c>
      <c r="G224" s="49">
        <v>69329.48</v>
      </c>
      <c r="H224">
        <v>0</v>
      </c>
      <c r="I224" s="49">
        <v>681942.98</v>
      </c>
      <c r="J224">
        <v>0</v>
      </c>
      <c r="K224">
        <v>0</v>
      </c>
      <c r="L224" s="49">
        <v>3077661.29</v>
      </c>
      <c r="M224" s="49">
        <v>3828933.74</v>
      </c>
      <c r="N224" s="49">
        <v>17334770.75</v>
      </c>
    </row>
    <row r="225" spans="1:14" x14ac:dyDescent="0.2">
      <c r="A225" s="67">
        <v>48073</v>
      </c>
      <c r="B225" s="50">
        <v>598606176</v>
      </c>
      <c r="C225">
        <v>1.48</v>
      </c>
      <c r="D225">
        <v>0</v>
      </c>
      <c r="E225" s="49">
        <v>20228315.399999999</v>
      </c>
      <c r="F225">
        <v>0</v>
      </c>
      <c r="G225" s="49">
        <v>81284.39</v>
      </c>
      <c r="H225">
        <v>0</v>
      </c>
      <c r="I225" s="49">
        <v>798950.99</v>
      </c>
      <c r="J225">
        <v>0</v>
      </c>
      <c r="K225">
        <v>0</v>
      </c>
      <c r="L225" s="49">
        <v>3620882.69</v>
      </c>
      <c r="M225" s="49">
        <v>4501118.07</v>
      </c>
      <c r="N225" s="49">
        <v>24729433.469999999</v>
      </c>
    </row>
    <row r="226" spans="1:14" x14ac:dyDescent="0.2">
      <c r="A226" s="67">
        <v>48074</v>
      </c>
      <c r="B226" s="50">
        <v>390347914</v>
      </c>
      <c r="C226">
        <v>1.56</v>
      </c>
      <c r="D226">
        <v>0</v>
      </c>
      <c r="E226" s="49">
        <v>13180066.09</v>
      </c>
      <c r="F226">
        <v>0</v>
      </c>
      <c r="G226" s="49">
        <v>40248.42</v>
      </c>
      <c r="H226">
        <v>0</v>
      </c>
      <c r="I226" s="49">
        <v>395435.01</v>
      </c>
      <c r="J226">
        <v>0</v>
      </c>
      <c r="K226">
        <v>0</v>
      </c>
      <c r="L226" s="49">
        <v>1619349.1</v>
      </c>
      <c r="M226" s="49">
        <v>2055032.53</v>
      </c>
      <c r="N226" s="49">
        <v>15235098.619999999</v>
      </c>
    </row>
    <row r="227" spans="1:14" x14ac:dyDescent="0.2">
      <c r="A227" s="67">
        <v>48075</v>
      </c>
      <c r="B227" s="50">
        <v>33885696</v>
      </c>
      <c r="C227">
        <v>1.56</v>
      </c>
      <c r="D227">
        <v>0</v>
      </c>
      <c r="E227" s="49">
        <v>1144147.81</v>
      </c>
      <c r="F227">
        <v>0</v>
      </c>
      <c r="G227" s="49">
        <v>6301.53</v>
      </c>
      <c r="H227">
        <v>0</v>
      </c>
      <c r="I227" s="49">
        <v>48545.64</v>
      </c>
      <c r="J227">
        <v>0</v>
      </c>
      <c r="K227">
        <v>0</v>
      </c>
      <c r="L227" s="49">
        <v>197636.98</v>
      </c>
      <c r="M227" s="49">
        <v>252484.15</v>
      </c>
      <c r="N227" s="49">
        <v>1396631.96</v>
      </c>
    </row>
    <row r="228" spans="1:14" x14ac:dyDescent="0.2">
      <c r="A228" s="67">
        <v>48077</v>
      </c>
      <c r="B228" s="50">
        <v>714086438</v>
      </c>
      <c r="C228">
        <v>1.52</v>
      </c>
      <c r="D228">
        <v>0</v>
      </c>
      <c r="E228" s="49">
        <v>24120868.719999999</v>
      </c>
      <c r="F228">
        <v>0</v>
      </c>
      <c r="G228" s="49">
        <v>105196.78</v>
      </c>
      <c r="H228">
        <v>0</v>
      </c>
      <c r="I228" s="49">
        <v>1034293.99</v>
      </c>
      <c r="J228">
        <v>0</v>
      </c>
      <c r="K228">
        <v>0</v>
      </c>
      <c r="L228" s="49">
        <v>4689110.62</v>
      </c>
      <c r="M228" s="49">
        <v>5828601.3799999999</v>
      </c>
      <c r="N228" s="49">
        <v>29949470.100000001</v>
      </c>
    </row>
    <row r="229" spans="1:14" x14ac:dyDescent="0.2">
      <c r="A229" s="67">
        <v>48078</v>
      </c>
      <c r="B229" s="50">
        <v>2650102209</v>
      </c>
      <c r="C229">
        <v>1.58</v>
      </c>
      <c r="D229">
        <v>0</v>
      </c>
      <c r="E229" s="49">
        <v>89462309.379999995</v>
      </c>
      <c r="F229" s="49">
        <v>17925.990000000002</v>
      </c>
      <c r="G229" s="49">
        <v>320632.21999999997</v>
      </c>
      <c r="H229" s="49">
        <v>156477.04999999999</v>
      </c>
      <c r="I229" s="49">
        <v>3147158.55</v>
      </c>
      <c r="J229">
        <v>0</v>
      </c>
      <c r="K229">
        <v>0</v>
      </c>
      <c r="L229" s="49">
        <v>13997697.83</v>
      </c>
      <c r="M229" s="49">
        <v>17639891.640000001</v>
      </c>
      <c r="N229" s="49">
        <v>107102201.02</v>
      </c>
    </row>
    <row r="230" spans="1:14" x14ac:dyDescent="0.2">
      <c r="A230" s="67">
        <v>48080</v>
      </c>
      <c r="B230" s="50">
        <v>369774342</v>
      </c>
      <c r="C230">
        <v>1.54</v>
      </c>
      <c r="D230">
        <v>0</v>
      </c>
      <c r="E230" s="49">
        <v>12487937.73</v>
      </c>
      <c r="F230" s="49">
        <v>58762.97</v>
      </c>
      <c r="G230" s="49">
        <v>23822.240000000002</v>
      </c>
      <c r="H230">
        <v>0</v>
      </c>
      <c r="I230" s="49">
        <v>234276.71</v>
      </c>
      <c r="J230" s="49">
        <v>419529.03</v>
      </c>
      <c r="K230">
        <v>0</v>
      </c>
      <c r="L230" s="49">
        <v>900981.59</v>
      </c>
      <c r="M230" s="49">
        <v>1637372.54</v>
      </c>
      <c r="N230" s="49">
        <v>14125310.27</v>
      </c>
    </row>
    <row r="231" spans="1:14" x14ac:dyDescent="0.2">
      <c r="A231" s="67">
        <v>48901</v>
      </c>
      <c r="B231">
        <v>0</v>
      </c>
      <c r="C231">
        <v>0</v>
      </c>
      <c r="D231">
        <v>0</v>
      </c>
      <c r="E231">
        <v>0</v>
      </c>
      <c r="F231">
        <v>0</v>
      </c>
      <c r="G231">
        <v>0</v>
      </c>
      <c r="H231">
        <v>0</v>
      </c>
      <c r="I231">
        <v>0</v>
      </c>
      <c r="J231">
        <v>0</v>
      </c>
      <c r="K231">
        <v>0</v>
      </c>
      <c r="L231">
        <v>0</v>
      </c>
      <c r="M231">
        <v>0</v>
      </c>
      <c r="N231">
        <v>0</v>
      </c>
    </row>
    <row r="232" spans="1:14" x14ac:dyDescent="0.2">
      <c r="A232" s="67">
        <v>48902</v>
      </c>
      <c r="B232">
        <v>0</v>
      </c>
      <c r="C232">
        <v>0</v>
      </c>
      <c r="D232">
        <v>0</v>
      </c>
      <c r="E232">
        <v>0</v>
      </c>
      <c r="F232">
        <v>0</v>
      </c>
      <c r="G232">
        <v>0</v>
      </c>
      <c r="H232">
        <v>0</v>
      </c>
      <c r="I232">
        <v>0</v>
      </c>
      <c r="J232">
        <v>0</v>
      </c>
      <c r="K232">
        <v>0</v>
      </c>
      <c r="L232">
        <v>0</v>
      </c>
      <c r="M232">
        <v>0</v>
      </c>
      <c r="N232">
        <v>0</v>
      </c>
    </row>
    <row r="233" spans="1:14" x14ac:dyDescent="0.2">
      <c r="A233" s="67">
        <v>48903</v>
      </c>
      <c r="B233">
        <v>0</v>
      </c>
      <c r="C233">
        <v>0</v>
      </c>
      <c r="D233">
        <v>0</v>
      </c>
      <c r="E233">
        <v>0</v>
      </c>
      <c r="F233">
        <v>0</v>
      </c>
      <c r="G233">
        <v>0</v>
      </c>
      <c r="H233">
        <v>0</v>
      </c>
      <c r="I233">
        <v>0</v>
      </c>
      <c r="J233">
        <v>0</v>
      </c>
      <c r="K233">
        <v>0</v>
      </c>
      <c r="L233">
        <v>0</v>
      </c>
      <c r="M233">
        <v>0</v>
      </c>
      <c r="N233">
        <v>0</v>
      </c>
    </row>
    <row r="234" spans="1:14" x14ac:dyDescent="0.2">
      <c r="A234" s="67">
        <v>48904</v>
      </c>
      <c r="B234">
        <v>0</v>
      </c>
      <c r="C234">
        <v>0</v>
      </c>
      <c r="D234">
        <v>0</v>
      </c>
      <c r="E234">
        <v>0</v>
      </c>
      <c r="F234">
        <v>0</v>
      </c>
      <c r="G234">
        <v>0</v>
      </c>
      <c r="H234">
        <v>0</v>
      </c>
      <c r="I234">
        <v>0</v>
      </c>
      <c r="J234">
        <v>0</v>
      </c>
      <c r="K234">
        <v>0</v>
      </c>
      <c r="L234">
        <v>0</v>
      </c>
      <c r="M234">
        <v>0</v>
      </c>
      <c r="N234">
        <v>0</v>
      </c>
    </row>
    <row r="235" spans="1:14" x14ac:dyDescent="0.2">
      <c r="A235" s="67">
        <v>48905</v>
      </c>
      <c r="B235">
        <v>0</v>
      </c>
      <c r="C235">
        <v>0</v>
      </c>
      <c r="D235">
        <v>0</v>
      </c>
      <c r="E235">
        <v>0</v>
      </c>
      <c r="F235">
        <v>0</v>
      </c>
      <c r="G235">
        <v>0</v>
      </c>
      <c r="H235">
        <v>0</v>
      </c>
      <c r="I235">
        <v>0</v>
      </c>
      <c r="J235">
        <v>0</v>
      </c>
      <c r="K235">
        <v>0</v>
      </c>
      <c r="L235">
        <v>0</v>
      </c>
      <c r="M235">
        <v>0</v>
      </c>
      <c r="N235">
        <v>0</v>
      </c>
    </row>
    <row r="236" spans="1:14" x14ac:dyDescent="0.2">
      <c r="A236" s="67">
        <v>48907</v>
      </c>
      <c r="B236">
        <v>0</v>
      </c>
      <c r="C236">
        <v>0</v>
      </c>
      <c r="D236">
        <v>0</v>
      </c>
      <c r="E236">
        <v>0</v>
      </c>
      <c r="F236">
        <v>0</v>
      </c>
      <c r="G236">
        <v>0</v>
      </c>
      <c r="H236">
        <v>0</v>
      </c>
      <c r="I236">
        <v>0</v>
      </c>
      <c r="J236">
        <v>0</v>
      </c>
      <c r="K236">
        <v>0</v>
      </c>
      <c r="L236">
        <v>0</v>
      </c>
      <c r="M236">
        <v>0</v>
      </c>
      <c r="N236">
        <v>0</v>
      </c>
    </row>
    <row r="237" spans="1:14" x14ac:dyDescent="0.2">
      <c r="A237" s="67">
        <v>48908</v>
      </c>
      <c r="B237">
        <v>0</v>
      </c>
      <c r="C237">
        <v>0</v>
      </c>
      <c r="D237">
        <v>0</v>
      </c>
      <c r="E237">
        <v>0</v>
      </c>
      <c r="F237">
        <v>0</v>
      </c>
      <c r="G237">
        <v>0</v>
      </c>
      <c r="H237">
        <v>0</v>
      </c>
      <c r="I237">
        <v>0</v>
      </c>
      <c r="J237">
        <v>0</v>
      </c>
      <c r="K237">
        <v>0</v>
      </c>
      <c r="L237">
        <v>0</v>
      </c>
      <c r="M237">
        <v>0</v>
      </c>
      <c r="N237">
        <v>0</v>
      </c>
    </row>
    <row r="238" spans="1:14" x14ac:dyDescent="0.2">
      <c r="A238" s="67">
        <v>48909</v>
      </c>
      <c r="B238">
        <v>0</v>
      </c>
      <c r="C238">
        <v>0</v>
      </c>
      <c r="D238">
        <v>0</v>
      </c>
      <c r="E238">
        <v>0</v>
      </c>
      <c r="F238">
        <v>0</v>
      </c>
      <c r="G238">
        <v>0</v>
      </c>
      <c r="H238">
        <v>0</v>
      </c>
      <c r="I238">
        <v>0</v>
      </c>
      <c r="J238">
        <v>0</v>
      </c>
      <c r="K238">
        <v>0</v>
      </c>
      <c r="L238">
        <v>0</v>
      </c>
      <c r="M238">
        <v>0</v>
      </c>
      <c r="N238">
        <v>0</v>
      </c>
    </row>
    <row r="239" spans="1:14" x14ac:dyDescent="0.2">
      <c r="A239" s="67">
        <v>48910</v>
      </c>
      <c r="B239">
        <v>0</v>
      </c>
      <c r="C239">
        <v>0</v>
      </c>
      <c r="D239">
        <v>0</v>
      </c>
      <c r="E239">
        <v>0</v>
      </c>
      <c r="F239">
        <v>0</v>
      </c>
      <c r="G239">
        <v>0</v>
      </c>
      <c r="H239">
        <v>0</v>
      </c>
      <c r="I239">
        <v>0</v>
      </c>
      <c r="J239">
        <v>0</v>
      </c>
      <c r="K239">
        <v>0</v>
      </c>
      <c r="L239">
        <v>0</v>
      </c>
      <c r="M239">
        <v>0</v>
      </c>
      <c r="N239">
        <v>0</v>
      </c>
    </row>
    <row r="240" spans="1:14" x14ac:dyDescent="0.2">
      <c r="A240" s="67">
        <v>48911</v>
      </c>
      <c r="B240">
        <v>0</v>
      </c>
      <c r="C240">
        <v>0</v>
      </c>
      <c r="D240">
        <v>0</v>
      </c>
      <c r="E240">
        <v>0</v>
      </c>
      <c r="F240">
        <v>0</v>
      </c>
      <c r="G240">
        <v>0</v>
      </c>
      <c r="H240">
        <v>0</v>
      </c>
      <c r="I240">
        <v>0</v>
      </c>
      <c r="J240">
        <v>0</v>
      </c>
      <c r="K240">
        <v>0</v>
      </c>
      <c r="L240">
        <v>0</v>
      </c>
      <c r="M240">
        <v>0</v>
      </c>
      <c r="N240">
        <v>0</v>
      </c>
    </row>
    <row r="241" spans="1:14" x14ac:dyDescent="0.2">
      <c r="A241" s="67">
        <v>48912</v>
      </c>
      <c r="B241">
        <v>0</v>
      </c>
      <c r="C241">
        <v>0</v>
      </c>
      <c r="D241">
        <v>0</v>
      </c>
      <c r="E241">
        <v>0</v>
      </c>
      <c r="F241">
        <v>0</v>
      </c>
      <c r="G241">
        <v>0</v>
      </c>
      <c r="H241">
        <v>0</v>
      </c>
      <c r="I241">
        <v>0</v>
      </c>
      <c r="J241">
        <v>0</v>
      </c>
      <c r="K241">
        <v>0</v>
      </c>
      <c r="L241">
        <v>0</v>
      </c>
      <c r="M241">
        <v>0</v>
      </c>
      <c r="N241">
        <v>0</v>
      </c>
    </row>
    <row r="242" spans="1:14" x14ac:dyDescent="0.2">
      <c r="A242" s="67">
        <v>48913</v>
      </c>
      <c r="B242">
        <v>0</v>
      </c>
      <c r="C242">
        <v>0</v>
      </c>
      <c r="D242">
        <v>0</v>
      </c>
      <c r="E242">
        <v>0</v>
      </c>
      <c r="F242">
        <v>0</v>
      </c>
      <c r="G242">
        <v>0</v>
      </c>
      <c r="H242">
        <v>0</v>
      </c>
      <c r="I242">
        <v>0</v>
      </c>
      <c r="J242">
        <v>0</v>
      </c>
      <c r="K242">
        <v>0</v>
      </c>
      <c r="L242">
        <v>0</v>
      </c>
      <c r="M242">
        <v>0</v>
      </c>
      <c r="N242">
        <v>0</v>
      </c>
    </row>
    <row r="243" spans="1:14" x14ac:dyDescent="0.2">
      <c r="A243" s="67">
        <v>48914</v>
      </c>
      <c r="B243">
        <v>0</v>
      </c>
      <c r="C243">
        <v>0</v>
      </c>
      <c r="D243">
        <v>0</v>
      </c>
      <c r="E243">
        <v>0</v>
      </c>
      <c r="F243">
        <v>0</v>
      </c>
      <c r="G243">
        <v>0</v>
      </c>
      <c r="H243">
        <v>0</v>
      </c>
      <c r="I243">
        <v>0</v>
      </c>
      <c r="J243">
        <v>0</v>
      </c>
      <c r="K243">
        <v>0</v>
      </c>
      <c r="L243">
        <v>0</v>
      </c>
      <c r="M243">
        <v>0</v>
      </c>
      <c r="N243">
        <v>0</v>
      </c>
    </row>
    <row r="244" spans="1:14" x14ac:dyDescent="0.2">
      <c r="A244" s="67">
        <v>48915</v>
      </c>
      <c r="B244">
        <v>0</v>
      </c>
      <c r="C244">
        <v>0</v>
      </c>
      <c r="D244">
        <v>0</v>
      </c>
      <c r="E244">
        <v>0</v>
      </c>
      <c r="F244">
        <v>0</v>
      </c>
      <c r="G244">
        <v>0</v>
      </c>
      <c r="H244">
        <v>0</v>
      </c>
      <c r="I244">
        <v>0</v>
      </c>
      <c r="J244">
        <v>0</v>
      </c>
      <c r="K244">
        <v>0</v>
      </c>
      <c r="L244">
        <v>0</v>
      </c>
      <c r="M244">
        <v>0</v>
      </c>
      <c r="N244">
        <v>0</v>
      </c>
    </row>
    <row r="245" spans="1:14" x14ac:dyDescent="0.2">
      <c r="A245" s="67">
        <v>48916</v>
      </c>
      <c r="B245">
        <v>0</v>
      </c>
      <c r="C245">
        <v>0</v>
      </c>
      <c r="D245">
        <v>0</v>
      </c>
      <c r="E245">
        <v>0</v>
      </c>
      <c r="F245">
        <v>0</v>
      </c>
      <c r="G245">
        <v>0</v>
      </c>
      <c r="H245">
        <v>0</v>
      </c>
      <c r="I245">
        <v>0</v>
      </c>
      <c r="J245">
        <v>0</v>
      </c>
      <c r="K245">
        <v>0</v>
      </c>
      <c r="L245">
        <v>0</v>
      </c>
      <c r="M245">
        <v>0</v>
      </c>
      <c r="N245">
        <v>0</v>
      </c>
    </row>
    <row r="246" spans="1:14" x14ac:dyDescent="0.2">
      <c r="A246" s="67">
        <v>48917</v>
      </c>
      <c r="B246">
        <v>0</v>
      </c>
      <c r="C246">
        <v>0</v>
      </c>
      <c r="D246">
        <v>0</v>
      </c>
      <c r="E246">
        <v>0</v>
      </c>
      <c r="F246">
        <v>0</v>
      </c>
      <c r="G246">
        <v>0</v>
      </c>
      <c r="H246">
        <v>0</v>
      </c>
      <c r="I246">
        <v>0</v>
      </c>
      <c r="J246">
        <v>0</v>
      </c>
      <c r="K246">
        <v>0</v>
      </c>
      <c r="L246">
        <v>0</v>
      </c>
      <c r="M246">
        <v>0</v>
      </c>
      <c r="N246">
        <v>0</v>
      </c>
    </row>
    <row r="247" spans="1:14" x14ac:dyDescent="0.2">
      <c r="A247" s="67">
        <v>49132</v>
      </c>
      <c r="B247" s="50">
        <v>172219520</v>
      </c>
      <c r="C247">
        <v>1.56</v>
      </c>
      <c r="D247">
        <v>0</v>
      </c>
      <c r="E247" s="49">
        <v>5814978.3200000003</v>
      </c>
      <c r="F247">
        <v>0</v>
      </c>
      <c r="G247" s="49">
        <v>76144.570000000007</v>
      </c>
      <c r="H247">
        <v>0</v>
      </c>
      <c r="I247" s="49">
        <v>298788.99</v>
      </c>
      <c r="J247">
        <v>0</v>
      </c>
      <c r="K247">
        <v>0</v>
      </c>
      <c r="L247" s="49">
        <v>1087682.8700000001</v>
      </c>
      <c r="M247" s="49">
        <v>1462616.43</v>
      </c>
      <c r="N247" s="49">
        <v>7277594.75</v>
      </c>
    </row>
    <row r="248" spans="1:14" x14ac:dyDescent="0.2">
      <c r="A248" s="67">
        <v>49135</v>
      </c>
      <c r="B248" s="50">
        <v>13512980</v>
      </c>
      <c r="C248">
        <v>1.74</v>
      </c>
      <c r="D248">
        <v>0</v>
      </c>
      <c r="E248" s="49">
        <v>455430.40000000002</v>
      </c>
      <c r="F248">
        <v>0</v>
      </c>
      <c r="G248" s="49">
        <v>5146.8900000000003</v>
      </c>
      <c r="H248">
        <v>0</v>
      </c>
      <c r="I248" s="49">
        <v>20185.060000000001</v>
      </c>
      <c r="J248">
        <v>0</v>
      </c>
      <c r="K248">
        <v>0</v>
      </c>
      <c r="L248" s="49">
        <v>72314.73</v>
      </c>
      <c r="M248" s="49">
        <v>97646.68</v>
      </c>
      <c r="N248" s="49">
        <v>553077.07999999996</v>
      </c>
    </row>
    <row r="249" spans="1:14" x14ac:dyDescent="0.2">
      <c r="A249" s="67">
        <v>49137</v>
      </c>
      <c r="B249" s="50">
        <v>29804740</v>
      </c>
      <c r="C249">
        <v>1.77</v>
      </c>
      <c r="D249">
        <v>0</v>
      </c>
      <c r="E249" s="49">
        <v>1004207.83</v>
      </c>
      <c r="F249">
        <v>0</v>
      </c>
      <c r="G249" s="49">
        <v>15767.37</v>
      </c>
      <c r="H249">
        <v>0</v>
      </c>
      <c r="I249" s="49">
        <v>63850.26</v>
      </c>
      <c r="J249">
        <v>0</v>
      </c>
      <c r="K249">
        <v>0</v>
      </c>
      <c r="L249" s="49">
        <v>217703.92</v>
      </c>
      <c r="M249" s="49">
        <v>297321.53999999998</v>
      </c>
      <c r="N249" s="49">
        <v>1301529.3700000001</v>
      </c>
    </row>
    <row r="250" spans="1:14" x14ac:dyDescent="0.2">
      <c r="A250" s="67">
        <v>49140</v>
      </c>
      <c r="B250" s="50">
        <v>29242830</v>
      </c>
      <c r="C250">
        <v>1.76</v>
      </c>
      <c r="D250">
        <v>0</v>
      </c>
      <c r="E250" s="49">
        <v>985375.76</v>
      </c>
      <c r="F250">
        <v>0</v>
      </c>
      <c r="G250" s="49">
        <v>25269.8</v>
      </c>
      <c r="H250">
        <v>0</v>
      </c>
      <c r="I250" s="49">
        <v>89793.36</v>
      </c>
      <c r="J250">
        <v>0</v>
      </c>
      <c r="K250">
        <v>0</v>
      </c>
      <c r="L250" s="49">
        <v>352319.91</v>
      </c>
      <c r="M250" s="49">
        <v>467383.07</v>
      </c>
      <c r="N250" s="49">
        <v>1452758.83</v>
      </c>
    </row>
    <row r="251" spans="1:14" x14ac:dyDescent="0.2">
      <c r="A251" s="67">
        <v>49142</v>
      </c>
      <c r="B251" s="50">
        <v>241621010</v>
      </c>
      <c r="C251">
        <v>1.8</v>
      </c>
      <c r="D251">
        <v>0</v>
      </c>
      <c r="E251" s="49">
        <v>8138423.8300000001</v>
      </c>
      <c r="F251">
        <v>0</v>
      </c>
      <c r="G251" s="49">
        <v>97480.37</v>
      </c>
      <c r="H251">
        <v>0</v>
      </c>
      <c r="I251" s="49">
        <v>382298.58</v>
      </c>
      <c r="J251">
        <v>0</v>
      </c>
      <c r="K251">
        <v>0</v>
      </c>
      <c r="L251" s="49">
        <v>1455363.58</v>
      </c>
      <c r="M251" s="49">
        <v>1935142.52</v>
      </c>
      <c r="N251" s="49">
        <v>10073566.35</v>
      </c>
    </row>
    <row r="252" spans="1:14" x14ac:dyDescent="0.2">
      <c r="A252" s="67">
        <v>49144</v>
      </c>
      <c r="B252" s="50">
        <v>151508670</v>
      </c>
      <c r="C252">
        <v>1.61</v>
      </c>
      <c r="D252">
        <v>0</v>
      </c>
      <c r="E252" s="49">
        <v>5113079.75</v>
      </c>
      <c r="F252">
        <v>0</v>
      </c>
      <c r="G252" s="49">
        <v>101058.68</v>
      </c>
      <c r="H252">
        <v>0</v>
      </c>
      <c r="I252" s="49">
        <v>396332</v>
      </c>
      <c r="J252">
        <v>0</v>
      </c>
      <c r="K252">
        <v>0</v>
      </c>
      <c r="L252" s="49">
        <v>1519672.67</v>
      </c>
      <c r="M252" s="49">
        <v>2017063.34</v>
      </c>
      <c r="N252" s="49">
        <v>7130143.0899999999</v>
      </c>
    </row>
    <row r="253" spans="1:14" x14ac:dyDescent="0.2">
      <c r="A253" s="67">
        <v>49148</v>
      </c>
      <c r="B253" s="50">
        <v>749548080</v>
      </c>
      <c r="C253">
        <v>1.79</v>
      </c>
      <c r="D253">
        <v>0</v>
      </c>
      <c r="E253" s="49">
        <v>25249299.109999999</v>
      </c>
      <c r="F253">
        <v>0</v>
      </c>
      <c r="G253" s="49">
        <v>238999.14</v>
      </c>
      <c r="H253">
        <v>0</v>
      </c>
      <c r="I253" s="49">
        <v>820576.28</v>
      </c>
      <c r="J253">
        <v>0</v>
      </c>
      <c r="K253">
        <v>0</v>
      </c>
      <c r="L253" s="49">
        <v>2885963.42</v>
      </c>
      <c r="M253" s="49">
        <v>3945538.84</v>
      </c>
      <c r="N253" s="49">
        <v>29194837.949999999</v>
      </c>
    </row>
    <row r="254" spans="1:14" x14ac:dyDescent="0.2">
      <c r="A254" s="67">
        <v>50001</v>
      </c>
      <c r="B254" s="50">
        <v>422781521</v>
      </c>
      <c r="C254">
        <v>1.61</v>
      </c>
      <c r="D254">
        <v>0</v>
      </c>
      <c r="E254" s="49">
        <v>14267933.529999999</v>
      </c>
      <c r="F254">
        <v>0</v>
      </c>
      <c r="G254" s="49">
        <v>245443.06</v>
      </c>
      <c r="H254">
        <v>0</v>
      </c>
      <c r="I254" s="49">
        <v>1102935.95</v>
      </c>
      <c r="J254">
        <v>0</v>
      </c>
      <c r="K254">
        <v>0</v>
      </c>
      <c r="L254" s="49">
        <v>3041812.99</v>
      </c>
      <c r="M254" s="49">
        <v>4390192</v>
      </c>
      <c r="N254" s="49">
        <v>18658125.530000001</v>
      </c>
    </row>
    <row r="255" spans="1:14" x14ac:dyDescent="0.2">
      <c r="A255" s="67">
        <v>50002</v>
      </c>
      <c r="B255" s="50">
        <v>37510429</v>
      </c>
      <c r="C255">
        <v>1.56</v>
      </c>
      <c r="D255">
        <v>0</v>
      </c>
      <c r="E255" s="49">
        <v>1266536.6299999999</v>
      </c>
      <c r="F255">
        <v>0</v>
      </c>
      <c r="G255" s="49">
        <v>29809.73</v>
      </c>
      <c r="H255">
        <v>220.49</v>
      </c>
      <c r="I255" s="49">
        <v>133954.60999999999</v>
      </c>
      <c r="J255">
        <v>526.54</v>
      </c>
      <c r="K255">
        <v>0</v>
      </c>
      <c r="L255" s="49">
        <v>364288.12</v>
      </c>
      <c r="M255" s="49">
        <v>528799.49</v>
      </c>
      <c r="N255" s="49">
        <v>1795336.12</v>
      </c>
    </row>
    <row r="256" spans="1:14" x14ac:dyDescent="0.2">
      <c r="A256" s="67">
        <v>50003</v>
      </c>
      <c r="B256" s="50">
        <v>176830851</v>
      </c>
      <c r="C256">
        <v>1.6</v>
      </c>
      <c r="D256">
        <v>0</v>
      </c>
      <c r="E256" s="49">
        <v>5968253.4199999999</v>
      </c>
      <c r="F256">
        <v>0</v>
      </c>
      <c r="G256" s="49">
        <v>120274.92</v>
      </c>
      <c r="H256">
        <v>0</v>
      </c>
      <c r="I256" s="49">
        <v>540473.79</v>
      </c>
      <c r="J256">
        <v>0</v>
      </c>
      <c r="K256">
        <v>0</v>
      </c>
      <c r="L256" s="49">
        <v>1386476.25</v>
      </c>
      <c r="M256" s="49">
        <v>2047224.96</v>
      </c>
      <c r="N256" s="49">
        <v>8015478.3799999999</v>
      </c>
    </row>
    <row r="257" spans="1:14" x14ac:dyDescent="0.2">
      <c r="A257" s="67">
        <v>50005</v>
      </c>
      <c r="B257" s="50">
        <v>115421450</v>
      </c>
      <c r="C257">
        <v>1.64</v>
      </c>
      <c r="D257">
        <v>0</v>
      </c>
      <c r="E257" s="49">
        <v>3894028.86</v>
      </c>
      <c r="F257">
        <v>0</v>
      </c>
      <c r="G257" s="49">
        <v>42983.5</v>
      </c>
      <c r="H257">
        <v>0</v>
      </c>
      <c r="I257" s="49">
        <v>193152.93</v>
      </c>
      <c r="J257">
        <v>0</v>
      </c>
      <c r="K257">
        <v>0</v>
      </c>
      <c r="L257" s="49">
        <v>489765.6</v>
      </c>
      <c r="M257" s="49">
        <v>725902.03</v>
      </c>
      <c r="N257" s="49">
        <v>4619930.8899999997</v>
      </c>
    </row>
    <row r="258" spans="1:14" x14ac:dyDescent="0.2">
      <c r="A258" s="67">
        <v>50006</v>
      </c>
      <c r="B258" s="50">
        <v>173500143</v>
      </c>
      <c r="C258">
        <v>1.58</v>
      </c>
      <c r="D258">
        <v>0</v>
      </c>
      <c r="E258" s="49">
        <v>5857028.2400000002</v>
      </c>
      <c r="F258">
        <v>0</v>
      </c>
      <c r="G258" s="49">
        <v>89362.03</v>
      </c>
      <c r="H258">
        <v>0</v>
      </c>
      <c r="I258" s="49">
        <v>401561.95</v>
      </c>
      <c r="J258">
        <v>0</v>
      </c>
      <c r="K258">
        <v>0</v>
      </c>
      <c r="L258" s="49">
        <v>1121931.77</v>
      </c>
      <c r="M258" s="49">
        <v>1612855.75</v>
      </c>
      <c r="N258" s="49">
        <v>7469883.9900000002</v>
      </c>
    </row>
    <row r="259" spans="1:14" x14ac:dyDescent="0.2">
      <c r="A259" s="67">
        <v>50007</v>
      </c>
      <c r="B259" s="50">
        <v>122406614</v>
      </c>
      <c r="C259">
        <v>1.04</v>
      </c>
      <c r="D259">
        <v>0</v>
      </c>
      <c r="E259" s="49">
        <v>4154881.97</v>
      </c>
      <c r="F259">
        <v>0</v>
      </c>
      <c r="G259" s="49">
        <v>33127.910000000003</v>
      </c>
      <c r="H259">
        <v>0</v>
      </c>
      <c r="I259" s="49">
        <v>148865.29999999999</v>
      </c>
      <c r="J259">
        <v>0</v>
      </c>
      <c r="K259">
        <v>0</v>
      </c>
      <c r="L259" s="49">
        <v>419705.69</v>
      </c>
      <c r="M259" s="49">
        <v>601698.9</v>
      </c>
      <c r="N259" s="49">
        <v>4756580.87</v>
      </c>
    </row>
    <row r="260" spans="1:14" x14ac:dyDescent="0.2">
      <c r="A260" s="67">
        <v>50009</v>
      </c>
      <c r="B260" s="50">
        <v>24006322</v>
      </c>
      <c r="C260">
        <v>1.53</v>
      </c>
      <c r="D260">
        <v>0</v>
      </c>
      <c r="E260" s="49">
        <v>810818.57</v>
      </c>
      <c r="F260">
        <v>0</v>
      </c>
      <c r="G260" s="49">
        <v>15667.98</v>
      </c>
      <c r="H260">
        <v>0</v>
      </c>
      <c r="I260" s="49">
        <v>74356.28</v>
      </c>
      <c r="J260">
        <v>100.98</v>
      </c>
      <c r="K260">
        <v>0</v>
      </c>
      <c r="L260" s="49">
        <v>182950.73</v>
      </c>
      <c r="M260" s="49">
        <v>273075.96999999997</v>
      </c>
      <c r="N260" s="49">
        <v>1083894.54</v>
      </c>
    </row>
    <row r="261" spans="1:14" x14ac:dyDescent="0.2">
      <c r="A261" s="67">
        <v>50010</v>
      </c>
      <c r="B261" s="50">
        <v>161919885</v>
      </c>
      <c r="C261">
        <v>1.62</v>
      </c>
      <c r="D261">
        <v>0</v>
      </c>
      <c r="E261" s="49">
        <v>5463879.6500000004</v>
      </c>
      <c r="F261">
        <v>0</v>
      </c>
      <c r="G261" s="49">
        <v>99115.7</v>
      </c>
      <c r="H261">
        <v>0</v>
      </c>
      <c r="I261" s="49">
        <v>445391.55</v>
      </c>
      <c r="J261">
        <v>0</v>
      </c>
      <c r="K261">
        <v>0</v>
      </c>
      <c r="L261" s="49">
        <v>1200793.47</v>
      </c>
      <c r="M261" s="49">
        <v>1745300.72</v>
      </c>
      <c r="N261" s="49">
        <v>7209180.3700000001</v>
      </c>
    </row>
    <row r="262" spans="1:14" x14ac:dyDescent="0.2">
      <c r="A262" s="67">
        <v>50012</v>
      </c>
      <c r="B262" s="50">
        <v>626972314</v>
      </c>
      <c r="C262">
        <v>1.63</v>
      </c>
      <c r="D262">
        <v>0</v>
      </c>
      <c r="E262" s="49">
        <v>21154616.420000002</v>
      </c>
      <c r="F262">
        <v>0</v>
      </c>
      <c r="G262" s="49">
        <v>377868.47</v>
      </c>
      <c r="H262">
        <v>0</v>
      </c>
      <c r="I262" s="49">
        <v>1698009.75</v>
      </c>
      <c r="J262">
        <v>0</v>
      </c>
      <c r="K262">
        <v>0</v>
      </c>
      <c r="L262" s="49">
        <v>4497886.2300000004</v>
      </c>
      <c r="M262" s="49">
        <v>6573764.4400000004</v>
      </c>
      <c r="N262" s="49">
        <v>27728380.859999999</v>
      </c>
    </row>
    <row r="263" spans="1:14" x14ac:dyDescent="0.2">
      <c r="A263" s="67">
        <v>50013</v>
      </c>
      <c r="B263" s="50">
        <v>48380656</v>
      </c>
      <c r="C263">
        <v>1.63</v>
      </c>
      <c r="D263">
        <v>0</v>
      </c>
      <c r="E263" s="49">
        <v>1632407.36</v>
      </c>
      <c r="F263">
        <v>987.29</v>
      </c>
      <c r="G263" s="49">
        <v>17344.45</v>
      </c>
      <c r="H263">
        <v>0</v>
      </c>
      <c r="I263" s="49">
        <v>77939.94</v>
      </c>
      <c r="J263" s="49">
        <v>51933.69</v>
      </c>
      <c r="K263">
        <v>0</v>
      </c>
      <c r="L263" s="49">
        <v>198758.78</v>
      </c>
      <c r="M263" s="49">
        <v>346964.15</v>
      </c>
      <c r="N263" s="49">
        <v>1979371.51</v>
      </c>
    </row>
    <row r="264" spans="1:14" x14ac:dyDescent="0.2">
      <c r="A264" s="67">
        <v>50014</v>
      </c>
      <c r="B264" s="50">
        <v>140274434</v>
      </c>
      <c r="C264">
        <v>1.57</v>
      </c>
      <c r="D264">
        <v>0</v>
      </c>
      <c r="E264" s="49">
        <v>4735873.9000000004</v>
      </c>
      <c r="F264">
        <v>0</v>
      </c>
      <c r="G264" s="49">
        <v>90087.56</v>
      </c>
      <c r="H264">
        <v>0</v>
      </c>
      <c r="I264" s="49">
        <v>404822.22</v>
      </c>
      <c r="J264">
        <v>0</v>
      </c>
      <c r="K264">
        <v>0</v>
      </c>
      <c r="L264" s="49">
        <v>1149752.43</v>
      </c>
      <c r="M264" s="49">
        <v>1644662.2</v>
      </c>
      <c r="N264" s="49">
        <v>6380536.0999999996</v>
      </c>
    </row>
    <row r="265" spans="1:14" x14ac:dyDescent="0.2">
      <c r="A265" s="67">
        <v>51150</v>
      </c>
      <c r="B265" s="50">
        <v>18079612</v>
      </c>
      <c r="C265">
        <v>1.81</v>
      </c>
      <c r="D265">
        <v>0</v>
      </c>
      <c r="E265" s="49">
        <v>608906.32999999996</v>
      </c>
      <c r="F265">
        <v>0</v>
      </c>
      <c r="G265" s="49">
        <v>16592.900000000001</v>
      </c>
      <c r="H265">
        <v>0</v>
      </c>
      <c r="I265" s="49">
        <v>51939.69</v>
      </c>
      <c r="J265" s="49">
        <v>3497.53</v>
      </c>
      <c r="K265">
        <v>0</v>
      </c>
      <c r="L265" s="49">
        <v>116865.74</v>
      </c>
      <c r="M265" s="49">
        <v>188895.86</v>
      </c>
      <c r="N265" s="49">
        <v>797802.19</v>
      </c>
    </row>
    <row r="266" spans="1:14" x14ac:dyDescent="0.2">
      <c r="A266" s="67">
        <v>51152</v>
      </c>
      <c r="B266" s="50">
        <v>68515875</v>
      </c>
      <c r="C266">
        <v>1.8</v>
      </c>
      <c r="D266">
        <v>0</v>
      </c>
      <c r="E266" s="49">
        <v>2307792.81</v>
      </c>
      <c r="F266" s="49">
        <v>1754.2</v>
      </c>
      <c r="G266" s="49">
        <v>77900.72</v>
      </c>
      <c r="H266">
        <v>0</v>
      </c>
      <c r="I266" s="49">
        <v>245232.48</v>
      </c>
      <c r="J266" s="49">
        <v>14024.26</v>
      </c>
      <c r="K266">
        <v>0</v>
      </c>
      <c r="L266" s="49">
        <v>563286.49</v>
      </c>
      <c r="M266" s="49">
        <v>902198.15</v>
      </c>
      <c r="N266" s="49">
        <v>3209990.96</v>
      </c>
    </row>
    <row r="267" spans="1:14" x14ac:dyDescent="0.2">
      <c r="A267" s="67">
        <v>51153</v>
      </c>
      <c r="B267" s="50">
        <v>7306402</v>
      </c>
      <c r="C267">
        <v>1.79</v>
      </c>
      <c r="D267">
        <v>0</v>
      </c>
      <c r="E267" s="49">
        <v>246123.68</v>
      </c>
      <c r="F267">
        <v>0</v>
      </c>
      <c r="G267" s="49">
        <v>8277.26</v>
      </c>
      <c r="H267">
        <v>0</v>
      </c>
      <c r="I267" s="49">
        <v>25230.47</v>
      </c>
      <c r="J267">
        <v>0</v>
      </c>
      <c r="K267">
        <v>0</v>
      </c>
      <c r="L267" s="49">
        <v>59708.88</v>
      </c>
      <c r="M267" s="49">
        <v>93216.6</v>
      </c>
      <c r="N267" s="49">
        <v>339340.28</v>
      </c>
    </row>
    <row r="268" spans="1:14" x14ac:dyDescent="0.2">
      <c r="A268" s="67">
        <v>51154</v>
      </c>
      <c r="B268" s="50">
        <v>26853448</v>
      </c>
      <c r="C268">
        <v>1.81</v>
      </c>
      <c r="D268">
        <v>0</v>
      </c>
      <c r="E268" s="49">
        <v>904401.84</v>
      </c>
      <c r="F268">
        <v>0</v>
      </c>
      <c r="G268" s="49">
        <v>35278.269999999997</v>
      </c>
      <c r="H268">
        <v>575.96</v>
      </c>
      <c r="I268" s="49">
        <v>116566.53</v>
      </c>
      <c r="J268" s="49">
        <v>1309.52</v>
      </c>
      <c r="K268">
        <v>0</v>
      </c>
      <c r="L268" s="49">
        <v>247109.36</v>
      </c>
      <c r="M268" s="49">
        <v>400839.64</v>
      </c>
      <c r="N268" s="49">
        <v>1305241.48</v>
      </c>
    </row>
    <row r="269" spans="1:14" x14ac:dyDescent="0.2">
      <c r="A269" s="67">
        <v>51155</v>
      </c>
      <c r="B269" s="50">
        <v>40196164</v>
      </c>
      <c r="C269">
        <v>1.79</v>
      </c>
      <c r="D269">
        <v>0</v>
      </c>
      <c r="E269" s="49">
        <v>1354049.19</v>
      </c>
      <c r="F269">
        <v>0</v>
      </c>
      <c r="G269" s="49">
        <v>51388.13</v>
      </c>
      <c r="H269">
        <v>0</v>
      </c>
      <c r="I269" s="49">
        <v>165042.23999999999</v>
      </c>
      <c r="J269">
        <v>0</v>
      </c>
      <c r="K269">
        <v>0</v>
      </c>
      <c r="L269" s="49">
        <v>670854.37</v>
      </c>
      <c r="M269" s="49">
        <v>587403.12</v>
      </c>
      <c r="N269" s="49">
        <v>1941452.31</v>
      </c>
    </row>
    <row r="270" spans="1:14" x14ac:dyDescent="0.2">
      <c r="A270" s="67">
        <v>51156</v>
      </c>
      <c r="B270" s="50">
        <v>12314804</v>
      </c>
      <c r="C270">
        <v>1.8</v>
      </c>
      <c r="D270">
        <v>0</v>
      </c>
      <c r="E270" s="49">
        <v>414794.62</v>
      </c>
      <c r="F270">
        <v>0</v>
      </c>
      <c r="G270" s="49">
        <v>20778.79</v>
      </c>
      <c r="H270">
        <v>0</v>
      </c>
      <c r="I270" s="49">
        <v>62807.75</v>
      </c>
      <c r="J270" s="49">
        <v>2025.91</v>
      </c>
      <c r="K270">
        <v>0</v>
      </c>
      <c r="L270" s="49">
        <v>141955.46</v>
      </c>
      <c r="M270" s="49">
        <v>227567.9</v>
      </c>
      <c r="N270" s="49">
        <v>642362.52</v>
      </c>
    </row>
    <row r="271" spans="1:14" x14ac:dyDescent="0.2">
      <c r="A271" s="67">
        <v>51159</v>
      </c>
      <c r="B271" s="50">
        <v>195146794</v>
      </c>
      <c r="C271">
        <v>1.86</v>
      </c>
      <c r="D271">
        <v>0</v>
      </c>
      <c r="E271" s="49">
        <v>6569035.2800000003</v>
      </c>
      <c r="F271">
        <v>0</v>
      </c>
      <c r="G271" s="49">
        <v>179568.15</v>
      </c>
      <c r="H271">
        <v>0</v>
      </c>
      <c r="I271" s="49">
        <v>557265.81000000006</v>
      </c>
      <c r="J271">
        <v>0</v>
      </c>
      <c r="K271">
        <v>0</v>
      </c>
      <c r="L271" s="49">
        <v>1279508.75</v>
      </c>
      <c r="M271" s="49">
        <v>2016342.7</v>
      </c>
      <c r="N271" s="49">
        <v>8585377.9800000004</v>
      </c>
    </row>
    <row r="272" spans="1:14" x14ac:dyDescent="0.2">
      <c r="A272" s="67">
        <v>52096</v>
      </c>
      <c r="B272" s="50">
        <v>43106559</v>
      </c>
      <c r="C272">
        <v>3.05</v>
      </c>
      <c r="D272">
        <v>0</v>
      </c>
      <c r="E272" s="49">
        <v>1433459.05</v>
      </c>
      <c r="F272">
        <v>0</v>
      </c>
      <c r="G272" s="49">
        <v>24196.799999999999</v>
      </c>
      <c r="H272">
        <v>0</v>
      </c>
      <c r="I272" s="49">
        <v>315826.65000000002</v>
      </c>
      <c r="J272">
        <v>0</v>
      </c>
      <c r="K272">
        <v>0</v>
      </c>
      <c r="L272" s="49">
        <v>239400.35</v>
      </c>
      <c r="M272" s="49">
        <v>579423.80000000005</v>
      </c>
      <c r="N272" s="49">
        <v>2012882.85</v>
      </c>
    </row>
    <row r="273" spans="1:14" x14ac:dyDescent="0.2">
      <c r="A273" s="67">
        <v>53111</v>
      </c>
      <c r="B273" s="50">
        <v>26513965</v>
      </c>
      <c r="C273">
        <v>2.8</v>
      </c>
      <c r="D273">
        <v>0</v>
      </c>
      <c r="E273" s="49">
        <v>883964.99</v>
      </c>
      <c r="F273">
        <v>0</v>
      </c>
      <c r="G273" s="49">
        <v>42548.93</v>
      </c>
      <c r="H273">
        <v>0</v>
      </c>
      <c r="I273" s="49">
        <v>70438.92</v>
      </c>
      <c r="J273">
        <v>0</v>
      </c>
      <c r="K273">
        <v>0</v>
      </c>
      <c r="L273" s="49">
        <v>351149.8</v>
      </c>
      <c r="M273" s="49">
        <v>464137.64</v>
      </c>
      <c r="N273" s="49">
        <v>1348102.63</v>
      </c>
    </row>
    <row r="274" spans="1:14" x14ac:dyDescent="0.2">
      <c r="A274" s="67">
        <v>53112</v>
      </c>
      <c r="B274" s="50">
        <v>6531007</v>
      </c>
      <c r="C274">
        <v>2.69</v>
      </c>
      <c r="D274">
        <v>0</v>
      </c>
      <c r="E274" s="49">
        <v>217987.58</v>
      </c>
      <c r="F274">
        <v>0</v>
      </c>
      <c r="G274" s="49">
        <v>8667.9500000000007</v>
      </c>
      <c r="H274">
        <v>0</v>
      </c>
      <c r="I274" s="49">
        <v>11280.48</v>
      </c>
      <c r="J274">
        <v>0</v>
      </c>
      <c r="K274" s="49">
        <v>24920.74</v>
      </c>
      <c r="L274" s="49">
        <v>55133.11</v>
      </c>
      <c r="M274" s="49">
        <v>100002.28</v>
      </c>
      <c r="N274" s="49">
        <v>317989.86</v>
      </c>
    </row>
    <row r="275" spans="1:14" x14ac:dyDescent="0.2">
      <c r="A275" s="67">
        <v>53113</v>
      </c>
      <c r="B275" s="50">
        <v>229223689</v>
      </c>
      <c r="C275">
        <v>2.66</v>
      </c>
      <c r="D275">
        <v>0</v>
      </c>
      <c r="E275" s="49">
        <v>7653233.4199999999</v>
      </c>
      <c r="F275">
        <v>0</v>
      </c>
      <c r="G275" s="49">
        <v>254232.94</v>
      </c>
      <c r="H275">
        <v>0</v>
      </c>
      <c r="I275" s="49">
        <v>332411.56</v>
      </c>
      <c r="J275">
        <v>0</v>
      </c>
      <c r="K275">
        <v>0</v>
      </c>
      <c r="L275" s="49">
        <v>1636432.64</v>
      </c>
      <c r="M275" s="49">
        <v>2223077.14</v>
      </c>
      <c r="N275" s="49">
        <v>9876310.5600000005</v>
      </c>
    </row>
    <row r="276" spans="1:14" x14ac:dyDescent="0.2">
      <c r="A276" s="67">
        <v>53114</v>
      </c>
      <c r="B276" s="50">
        <v>22017154</v>
      </c>
      <c r="C276">
        <v>2.64</v>
      </c>
      <c r="D276">
        <v>0</v>
      </c>
      <c r="E276" s="49">
        <v>735251.41</v>
      </c>
      <c r="F276">
        <v>0</v>
      </c>
      <c r="G276" s="49">
        <v>43496.65</v>
      </c>
      <c r="H276">
        <v>0</v>
      </c>
      <c r="I276" s="49">
        <v>56862.25</v>
      </c>
      <c r="J276">
        <v>846.97</v>
      </c>
      <c r="K276">
        <v>0</v>
      </c>
      <c r="L276" s="49">
        <v>289299.15000000002</v>
      </c>
      <c r="M276" s="49">
        <v>390505.02</v>
      </c>
      <c r="N276" s="49">
        <v>1125756.43</v>
      </c>
    </row>
    <row r="277" spans="1:14" x14ac:dyDescent="0.2">
      <c r="A277" s="67">
        <v>54037</v>
      </c>
      <c r="B277" s="50">
        <v>38996126</v>
      </c>
      <c r="C277">
        <v>1.69</v>
      </c>
      <c r="D277">
        <v>0</v>
      </c>
      <c r="E277" s="49">
        <v>1314962.24</v>
      </c>
      <c r="F277">
        <v>0</v>
      </c>
      <c r="G277" s="49">
        <v>103387.82</v>
      </c>
      <c r="H277">
        <v>0</v>
      </c>
      <c r="I277" s="49">
        <v>99758.75</v>
      </c>
      <c r="J277">
        <v>0</v>
      </c>
      <c r="K277">
        <v>0</v>
      </c>
      <c r="L277" s="49">
        <v>198539.3</v>
      </c>
      <c r="M277" s="49">
        <v>401685.86</v>
      </c>
      <c r="N277" s="49">
        <v>1716648.1</v>
      </c>
    </row>
    <row r="278" spans="1:14" x14ac:dyDescent="0.2">
      <c r="A278" s="67">
        <v>54039</v>
      </c>
      <c r="B278" s="50">
        <v>53321249</v>
      </c>
      <c r="C278">
        <v>1.63</v>
      </c>
      <c r="D278">
        <v>0</v>
      </c>
      <c r="E278" s="49">
        <v>1799107.46</v>
      </c>
      <c r="F278">
        <v>0</v>
      </c>
      <c r="G278" s="49">
        <v>240390.23</v>
      </c>
      <c r="H278">
        <v>845.63</v>
      </c>
      <c r="I278" s="49">
        <v>225423.21</v>
      </c>
      <c r="J278" s="49">
        <v>23981.99</v>
      </c>
      <c r="K278">
        <v>0</v>
      </c>
      <c r="L278" s="49">
        <v>438565.43</v>
      </c>
      <c r="M278" s="49">
        <v>929206.48</v>
      </c>
      <c r="N278" s="49">
        <v>2728313.94</v>
      </c>
    </row>
    <row r="279" spans="1:14" x14ac:dyDescent="0.2">
      <c r="A279" s="67">
        <v>54041</v>
      </c>
      <c r="B279" s="50">
        <v>102493544</v>
      </c>
      <c r="C279">
        <v>1.58</v>
      </c>
      <c r="D279">
        <v>0</v>
      </c>
      <c r="E279" s="49">
        <v>3459983.21</v>
      </c>
      <c r="F279">
        <v>0</v>
      </c>
      <c r="G279" s="49">
        <v>513690.39</v>
      </c>
      <c r="H279">
        <v>0</v>
      </c>
      <c r="I279" s="49">
        <v>490924.17</v>
      </c>
      <c r="J279">
        <v>0</v>
      </c>
      <c r="K279">
        <v>0</v>
      </c>
      <c r="L279" s="49">
        <v>911929.13</v>
      </c>
      <c r="M279" s="49">
        <v>1916543.69</v>
      </c>
      <c r="N279" s="49">
        <v>5376526.9000000004</v>
      </c>
    </row>
    <row r="280" spans="1:14" x14ac:dyDescent="0.2">
      <c r="A280" s="67">
        <v>54042</v>
      </c>
      <c r="B280" s="50">
        <v>22912081</v>
      </c>
      <c r="C280">
        <v>1.74</v>
      </c>
      <c r="D280">
        <v>0</v>
      </c>
      <c r="E280" s="49">
        <v>772209.99</v>
      </c>
      <c r="F280" s="49">
        <v>1375.88</v>
      </c>
      <c r="G280" s="49">
        <v>78421.84</v>
      </c>
      <c r="H280">
        <v>0</v>
      </c>
      <c r="I280" s="49">
        <v>104048.28</v>
      </c>
      <c r="J280">
        <v>0</v>
      </c>
      <c r="K280">
        <v>0</v>
      </c>
      <c r="L280" s="49">
        <v>176985</v>
      </c>
      <c r="M280" s="49">
        <v>360831</v>
      </c>
      <c r="N280" s="49">
        <v>1133040.99</v>
      </c>
    </row>
    <row r="281" spans="1:14" x14ac:dyDescent="0.2">
      <c r="A281" s="67">
        <v>54043</v>
      </c>
      <c r="B281" s="50">
        <v>21466688</v>
      </c>
      <c r="C281">
        <v>1.64</v>
      </c>
      <c r="D281">
        <v>0</v>
      </c>
      <c r="E281" s="49">
        <v>724231.96</v>
      </c>
      <c r="F281">
        <v>0</v>
      </c>
      <c r="G281" s="49">
        <v>100273.22</v>
      </c>
      <c r="H281">
        <v>0</v>
      </c>
      <c r="I281" s="49">
        <v>93264.05</v>
      </c>
      <c r="J281">
        <v>0</v>
      </c>
      <c r="K281">
        <v>0</v>
      </c>
      <c r="L281" s="49">
        <v>172226.41</v>
      </c>
      <c r="M281" s="49">
        <v>365763.68</v>
      </c>
      <c r="N281" s="49">
        <v>1089995.6399999999</v>
      </c>
    </row>
    <row r="282" spans="1:14" x14ac:dyDescent="0.2">
      <c r="A282" s="67">
        <v>54045</v>
      </c>
      <c r="B282" s="50">
        <v>46949729</v>
      </c>
      <c r="C282">
        <v>1.63</v>
      </c>
      <c r="D282">
        <v>0</v>
      </c>
      <c r="E282" s="49">
        <v>1584126.58</v>
      </c>
      <c r="F282">
        <v>0</v>
      </c>
      <c r="G282" s="49">
        <v>237113.07</v>
      </c>
      <c r="H282">
        <v>0</v>
      </c>
      <c r="I282" s="49">
        <v>220947.75</v>
      </c>
      <c r="J282">
        <v>0</v>
      </c>
      <c r="K282">
        <v>0</v>
      </c>
      <c r="L282" s="49">
        <v>438541</v>
      </c>
      <c r="M282" s="49">
        <v>896601.82</v>
      </c>
      <c r="N282" s="49">
        <v>2480728.4</v>
      </c>
    </row>
    <row r="283" spans="1:14" x14ac:dyDescent="0.2">
      <c r="A283" s="67">
        <v>55104</v>
      </c>
      <c r="B283" s="50">
        <v>32174240</v>
      </c>
      <c r="C283">
        <v>2.97</v>
      </c>
      <c r="D283">
        <v>0</v>
      </c>
      <c r="E283" s="49">
        <v>1070800.21</v>
      </c>
      <c r="F283">
        <v>0</v>
      </c>
      <c r="G283" s="49">
        <v>28174.84</v>
      </c>
      <c r="H283">
        <v>0</v>
      </c>
      <c r="I283" s="49">
        <v>91757.87</v>
      </c>
      <c r="J283">
        <v>0</v>
      </c>
      <c r="K283">
        <v>0</v>
      </c>
      <c r="L283" s="49">
        <v>267842.78000000003</v>
      </c>
      <c r="M283" s="49">
        <v>387775.49</v>
      </c>
      <c r="N283" s="49">
        <v>1458575.7</v>
      </c>
    </row>
    <row r="284" spans="1:14" x14ac:dyDescent="0.2">
      <c r="A284" s="67">
        <v>55105</v>
      </c>
      <c r="B284" s="50">
        <v>26867821</v>
      </c>
      <c r="C284">
        <v>2.71</v>
      </c>
      <c r="D284">
        <v>0</v>
      </c>
      <c r="E284" s="49">
        <v>896591.81</v>
      </c>
      <c r="F284">
        <v>0</v>
      </c>
      <c r="G284" s="49">
        <v>33590.769999999997</v>
      </c>
      <c r="H284">
        <v>0</v>
      </c>
      <c r="I284" s="49">
        <v>104175.33</v>
      </c>
      <c r="J284">
        <v>0</v>
      </c>
      <c r="K284">
        <v>0</v>
      </c>
      <c r="L284" s="49">
        <v>294647.53000000003</v>
      </c>
      <c r="M284" s="49">
        <v>432413.62</v>
      </c>
      <c r="N284" s="49">
        <v>1329005.43</v>
      </c>
    </row>
    <row r="285" spans="1:14" x14ac:dyDescent="0.2">
      <c r="A285" s="67">
        <v>55106</v>
      </c>
      <c r="B285" s="50">
        <v>26454647</v>
      </c>
      <c r="C285">
        <v>2.93</v>
      </c>
      <c r="D285">
        <v>0</v>
      </c>
      <c r="E285" s="49">
        <v>880807.74</v>
      </c>
      <c r="F285">
        <v>0</v>
      </c>
      <c r="G285" s="49">
        <v>32849.26</v>
      </c>
      <c r="H285">
        <v>0</v>
      </c>
      <c r="I285" s="49">
        <v>111425.51</v>
      </c>
      <c r="J285">
        <v>0</v>
      </c>
      <c r="K285">
        <v>0</v>
      </c>
      <c r="L285" s="49">
        <v>303794.74</v>
      </c>
      <c r="M285" s="49">
        <v>448069.5</v>
      </c>
      <c r="N285" s="49">
        <v>1328877.24</v>
      </c>
    </row>
    <row r="286" spans="1:14" x14ac:dyDescent="0.2">
      <c r="A286" s="67">
        <v>55108</v>
      </c>
      <c r="B286" s="50">
        <v>77544850</v>
      </c>
      <c r="C286">
        <v>2.82</v>
      </c>
      <c r="D286">
        <v>0</v>
      </c>
      <c r="E286" s="49">
        <v>2584782.3199999998</v>
      </c>
      <c r="F286">
        <v>0</v>
      </c>
      <c r="G286" s="49">
        <v>64922.239999999998</v>
      </c>
      <c r="H286">
        <v>0</v>
      </c>
      <c r="I286" s="49">
        <v>221131.91</v>
      </c>
      <c r="J286">
        <v>0</v>
      </c>
      <c r="K286">
        <v>0</v>
      </c>
      <c r="L286" s="49">
        <v>602160.18000000005</v>
      </c>
      <c r="M286" s="49">
        <v>888214.32</v>
      </c>
      <c r="N286" s="49">
        <v>3472996.64</v>
      </c>
    </row>
    <row r="287" spans="1:14" x14ac:dyDescent="0.2">
      <c r="A287" s="67">
        <v>55110</v>
      </c>
      <c r="B287" s="50">
        <v>81823376</v>
      </c>
      <c r="C287">
        <v>2.4500000000000002</v>
      </c>
      <c r="D287">
        <v>0</v>
      </c>
      <c r="E287" s="49">
        <v>2737781.52</v>
      </c>
      <c r="F287">
        <v>0</v>
      </c>
      <c r="G287" s="49">
        <v>88357.64</v>
      </c>
      <c r="H287">
        <v>0</v>
      </c>
      <c r="I287" s="49">
        <v>301905.51</v>
      </c>
      <c r="J287">
        <v>0</v>
      </c>
      <c r="K287">
        <v>0</v>
      </c>
      <c r="L287" s="49">
        <v>875379.47</v>
      </c>
      <c r="M287" s="49">
        <v>1265642.6200000001</v>
      </c>
      <c r="N287" s="49">
        <v>4003424.14</v>
      </c>
    </row>
    <row r="288" spans="1:14" x14ac:dyDescent="0.2">
      <c r="A288" s="67">
        <v>55111</v>
      </c>
      <c r="B288" s="50">
        <v>16008043</v>
      </c>
      <c r="C288">
        <v>2.74</v>
      </c>
      <c r="D288">
        <v>0</v>
      </c>
      <c r="E288" s="49">
        <v>534031.19999999995</v>
      </c>
      <c r="F288">
        <v>0</v>
      </c>
      <c r="G288" s="49">
        <v>16903.11</v>
      </c>
      <c r="H288">
        <v>0</v>
      </c>
      <c r="I288" s="49">
        <v>57955.41</v>
      </c>
      <c r="J288">
        <v>0</v>
      </c>
      <c r="K288">
        <v>0</v>
      </c>
      <c r="L288" s="49">
        <v>162802.41</v>
      </c>
      <c r="M288" s="49">
        <v>237660.93</v>
      </c>
      <c r="N288" s="49">
        <v>771692.13</v>
      </c>
    </row>
    <row r="289" spans="1:14" x14ac:dyDescent="0.2">
      <c r="A289" s="67">
        <v>56015</v>
      </c>
      <c r="B289" s="50">
        <v>25695332</v>
      </c>
      <c r="C289">
        <v>2.0699999999999998</v>
      </c>
      <c r="D289">
        <v>0</v>
      </c>
      <c r="E289" s="49">
        <v>863105.94</v>
      </c>
      <c r="F289">
        <v>0</v>
      </c>
      <c r="G289" s="49">
        <v>25129.02</v>
      </c>
      <c r="H289">
        <v>136.77000000000001</v>
      </c>
      <c r="I289" s="49">
        <v>137752.04999999999</v>
      </c>
      <c r="J289">
        <v>0</v>
      </c>
      <c r="K289">
        <v>0</v>
      </c>
      <c r="L289" s="49">
        <v>236332.27</v>
      </c>
      <c r="M289" s="49">
        <v>399350.1</v>
      </c>
      <c r="N289" s="49">
        <v>1262456.04</v>
      </c>
    </row>
    <row r="290" spans="1:14" x14ac:dyDescent="0.2">
      <c r="A290" s="67">
        <v>56017</v>
      </c>
      <c r="B290" s="50">
        <v>53352956</v>
      </c>
      <c r="C290">
        <v>2.19</v>
      </c>
      <c r="D290">
        <v>0</v>
      </c>
      <c r="E290" s="49">
        <v>1789929.25</v>
      </c>
      <c r="F290">
        <v>0</v>
      </c>
      <c r="G290" s="49">
        <v>41451.4</v>
      </c>
      <c r="H290">
        <v>0</v>
      </c>
      <c r="I290" s="49">
        <v>226719.66</v>
      </c>
      <c r="J290">
        <v>0</v>
      </c>
      <c r="K290">
        <v>0</v>
      </c>
      <c r="L290" s="49">
        <v>405961.96</v>
      </c>
      <c r="M290" s="49">
        <v>674133.02</v>
      </c>
      <c r="N290" s="49">
        <v>2464062.27</v>
      </c>
    </row>
    <row r="291" spans="1:14" x14ac:dyDescent="0.2">
      <c r="A291" s="67">
        <v>57001</v>
      </c>
      <c r="B291" s="50">
        <v>22493208</v>
      </c>
      <c r="C291">
        <v>2.4300000000000002</v>
      </c>
      <c r="D291">
        <v>0</v>
      </c>
      <c r="E291" s="49">
        <v>752769.17</v>
      </c>
      <c r="F291">
        <v>0</v>
      </c>
      <c r="G291" s="49">
        <v>17372.240000000002</v>
      </c>
      <c r="H291">
        <v>0</v>
      </c>
      <c r="I291" s="49">
        <v>50101.63</v>
      </c>
      <c r="J291">
        <v>0</v>
      </c>
      <c r="K291">
        <v>0</v>
      </c>
      <c r="L291" s="49">
        <v>151387.34</v>
      </c>
      <c r="M291" s="49">
        <v>218861.2</v>
      </c>
      <c r="N291" s="49">
        <v>971630.37</v>
      </c>
    </row>
    <row r="292" spans="1:14" x14ac:dyDescent="0.2">
      <c r="A292" s="67">
        <v>57002</v>
      </c>
      <c r="B292" s="50">
        <v>33611077</v>
      </c>
      <c r="C292">
        <v>2.3199999999999998</v>
      </c>
      <c r="D292">
        <v>0</v>
      </c>
      <c r="E292" s="49">
        <v>1126113.5900000001</v>
      </c>
      <c r="F292">
        <v>0</v>
      </c>
      <c r="G292" s="49">
        <v>42882.25</v>
      </c>
      <c r="H292">
        <v>0</v>
      </c>
      <c r="I292" s="49">
        <v>123672.85</v>
      </c>
      <c r="J292">
        <v>0</v>
      </c>
      <c r="K292">
        <v>0</v>
      </c>
      <c r="L292" s="49">
        <v>366153.08</v>
      </c>
      <c r="M292" s="49">
        <v>532708.18000000005</v>
      </c>
      <c r="N292" s="49">
        <v>1658821.77</v>
      </c>
    </row>
    <row r="293" spans="1:14" x14ac:dyDescent="0.2">
      <c r="A293" s="67">
        <v>57003</v>
      </c>
      <c r="B293" s="50">
        <v>297364913</v>
      </c>
      <c r="C293">
        <v>2.44</v>
      </c>
      <c r="D293">
        <v>0</v>
      </c>
      <c r="E293" s="49">
        <v>9950745.8699999992</v>
      </c>
      <c r="F293" s="49">
        <v>7753.05</v>
      </c>
      <c r="G293" s="49">
        <v>255429.73</v>
      </c>
      <c r="H293">
        <v>0</v>
      </c>
      <c r="I293" s="49">
        <v>736662.01</v>
      </c>
      <c r="J293" s="49">
        <v>43950.54</v>
      </c>
      <c r="K293">
        <v>0</v>
      </c>
      <c r="L293" s="49">
        <v>2034343.31</v>
      </c>
      <c r="M293" s="49">
        <v>3078138.64</v>
      </c>
      <c r="N293" s="49">
        <v>13028884.51</v>
      </c>
    </row>
    <row r="294" spans="1:14" x14ac:dyDescent="0.2">
      <c r="A294" s="67">
        <v>57004</v>
      </c>
      <c r="B294" s="50">
        <v>68334425</v>
      </c>
      <c r="C294">
        <v>2.35</v>
      </c>
      <c r="D294">
        <v>0</v>
      </c>
      <c r="E294" s="49">
        <v>2288789.81</v>
      </c>
      <c r="F294" s="49">
        <v>7568.97</v>
      </c>
      <c r="G294" s="49">
        <v>80484.55</v>
      </c>
      <c r="H294">
        <v>0</v>
      </c>
      <c r="I294" s="49">
        <v>232118.27</v>
      </c>
      <c r="J294" s="49">
        <v>5455.43</v>
      </c>
      <c r="K294">
        <v>0</v>
      </c>
      <c r="L294" s="49">
        <v>663320.02</v>
      </c>
      <c r="M294" s="49">
        <v>988947.24</v>
      </c>
      <c r="N294" s="49">
        <v>3277737.05</v>
      </c>
    </row>
    <row r="295" spans="1:14" x14ac:dyDescent="0.2">
      <c r="A295" s="67">
        <v>58106</v>
      </c>
      <c r="B295" s="50">
        <v>13800189</v>
      </c>
      <c r="C295">
        <v>2.66</v>
      </c>
      <c r="D295">
        <v>0</v>
      </c>
      <c r="E295" s="49">
        <v>460755.47</v>
      </c>
      <c r="F295">
        <v>0</v>
      </c>
      <c r="G295" s="49">
        <v>14224.17</v>
      </c>
      <c r="H295">
        <v>0</v>
      </c>
      <c r="I295" s="49">
        <v>59899.34</v>
      </c>
      <c r="J295">
        <v>0</v>
      </c>
      <c r="K295">
        <v>0</v>
      </c>
      <c r="L295" s="49">
        <v>110002.08</v>
      </c>
      <c r="M295" s="49">
        <v>184125.59</v>
      </c>
      <c r="N295" s="49">
        <v>644881.06000000006</v>
      </c>
    </row>
    <row r="296" spans="1:14" x14ac:dyDescent="0.2">
      <c r="A296" s="67">
        <v>58107</v>
      </c>
      <c r="B296" s="50">
        <v>8854388</v>
      </c>
      <c r="C296">
        <v>2.46</v>
      </c>
      <c r="D296">
        <v>0</v>
      </c>
      <c r="E296" s="49">
        <v>296234.34999999998</v>
      </c>
      <c r="F296">
        <v>0</v>
      </c>
      <c r="G296" s="49">
        <v>10420.290000000001</v>
      </c>
      <c r="H296">
        <v>629.12</v>
      </c>
      <c r="I296" s="49">
        <v>48007.64</v>
      </c>
      <c r="J296" s="49">
        <v>4167.17</v>
      </c>
      <c r="K296">
        <v>0</v>
      </c>
      <c r="L296" s="49">
        <v>79824.460000000006</v>
      </c>
      <c r="M296" s="49">
        <v>143048.68</v>
      </c>
      <c r="N296" s="49">
        <v>439283.03</v>
      </c>
    </row>
    <row r="297" spans="1:14" x14ac:dyDescent="0.2">
      <c r="A297" s="67">
        <v>58108</v>
      </c>
      <c r="B297" s="50">
        <v>11839835</v>
      </c>
      <c r="C297">
        <v>5.91</v>
      </c>
      <c r="D297">
        <v>0</v>
      </c>
      <c r="E297" s="49">
        <v>382105.46</v>
      </c>
      <c r="F297">
        <v>0</v>
      </c>
      <c r="G297" s="49">
        <v>12253.94</v>
      </c>
      <c r="H297">
        <v>0</v>
      </c>
      <c r="I297" s="49">
        <v>53676.84</v>
      </c>
      <c r="J297">
        <v>0</v>
      </c>
      <c r="K297">
        <v>0</v>
      </c>
      <c r="L297" s="49">
        <v>100456.27</v>
      </c>
      <c r="M297" s="49">
        <v>166387.04999999999</v>
      </c>
      <c r="N297" s="49">
        <v>548492.51</v>
      </c>
    </row>
    <row r="298" spans="1:14" x14ac:dyDescent="0.2">
      <c r="A298" s="67">
        <v>58109</v>
      </c>
      <c r="B298" s="50">
        <v>30305302</v>
      </c>
      <c r="C298">
        <v>1.75</v>
      </c>
      <c r="D298">
        <v>0</v>
      </c>
      <c r="E298" s="49">
        <v>1021281.1</v>
      </c>
      <c r="F298">
        <v>0</v>
      </c>
      <c r="G298" s="49">
        <v>42251.19</v>
      </c>
      <c r="H298">
        <v>0</v>
      </c>
      <c r="I298" s="49">
        <v>264185.7</v>
      </c>
      <c r="J298">
        <v>0</v>
      </c>
      <c r="K298">
        <v>0</v>
      </c>
      <c r="L298" s="49">
        <v>300003.46000000002</v>
      </c>
      <c r="M298" s="49">
        <v>606440.35</v>
      </c>
      <c r="N298" s="49">
        <v>1627721.45</v>
      </c>
    </row>
    <row r="299" spans="1:14" x14ac:dyDescent="0.2">
      <c r="A299" s="67">
        <v>58112</v>
      </c>
      <c r="B299" s="50">
        <v>52486755</v>
      </c>
      <c r="C299">
        <v>1.1399999999999999</v>
      </c>
      <c r="D299">
        <v>0</v>
      </c>
      <c r="E299" s="49">
        <v>1779772.33</v>
      </c>
      <c r="F299">
        <v>0</v>
      </c>
      <c r="G299" s="49">
        <v>59111.360000000001</v>
      </c>
      <c r="H299">
        <v>0</v>
      </c>
      <c r="I299" s="49">
        <v>277410.40000000002</v>
      </c>
      <c r="J299" s="49">
        <v>73872.240000000005</v>
      </c>
      <c r="K299">
        <v>0</v>
      </c>
      <c r="L299" s="49">
        <v>480491.35</v>
      </c>
      <c r="M299" s="49">
        <v>890885.34</v>
      </c>
      <c r="N299" s="49">
        <v>2670657.67</v>
      </c>
    </row>
    <row r="300" spans="1:14" x14ac:dyDescent="0.2">
      <c r="A300" s="67">
        <v>59113</v>
      </c>
      <c r="B300" s="50">
        <v>8969991</v>
      </c>
      <c r="C300">
        <v>2.41</v>
      </c>
      <c r="D300">
        <v>0</v>
      </c>
      <c r="E300" s="49">
        <v>300255.83</v>
      </c>
      <c r="F300">
        <v>0</v>
      </c>
      <c r="G300" s="49">
        <v>12308.47</v>
      </c>
      <c r="H300">
        <v>0</v>
      </c>
      <c r="I300" s="49">
        <v>36627.54</v>
      </c>
      <c r="J300">
        <v>0</v>
      </c>
      <c r="K300">
        <v>0</v>
      </c>
      <c r="L300" s="49">
        <v>91316.83</v>
      </c>
      <c r="M300" s="49">
        <v>140252.84</v>
      </c>
      <c r="N300" s="49">
        <v>440508.67</v>
      </c>
    </row>
    <row r="301" spans="1:14" x14ac:dyDescent="0.2">
      <c r="A301" s="67">
        <v>59114</v>
      </c>
      <c r="B301" s="50">
        <v>5221132</v>
      </c>
      <c r="C301">
        <v>2.73</v>
      </c>
      <c r="D301">
        <v>0</v>
      </c>
      <c r="E301" s="49">
        <v>174195.81</v>
      </c>
      <c r="F301">
        <v>0</v>
      </c>
      <c r="G301" s="49">
        <v>5668.48</v>
      </c>
      <c r="H301">
        <v>0</v>
      </c>
      <c r="I301" s="49">
        <v>16689.810000000001</v>
      </c>
      <c r="J301" s="49">
        <v>3363.45</v>
      </c>
      <c r="K301">
        <v>0</v>
      </c>
      <c r="L301" s="49">
        <v>41048.07</v>
      </c>
      <c r="M301" s="49">
        <v>66769.81</v>
      </c>
      <c r="N301" s="49">
        <v>240965.62</v>
      </c>
    </row>
    <row r="302" spans="1:14" x14ac:dyDescent="0.2">
      <c r="A302" s="67">
        <v>59117</v>
      </c>
      <c r="B302" s="50">
        <v>109098557</v>
      </c>
      <c r="C302">
        <v>2.0099999999999998</v>
      </c>
      <c r="D302">
        <v>0</v>
      </c>
      <c r="E302" s="49">
        <v>3666864.69</v>
      </c>
      <c r="F302">
        <v>0</v>
      </c>
      <c r="G302" s="49">
        <v>102572.51</v>
      </c>
      <c r="H302">
        <v>0</v>
      </c>
      <c r="I302" s="49">
        <v>302005.94</v>
      </c>
      <c r="J302">
        <v>0</v>
      </c>
      <c r="K302">
        <v>0</v>
      </c>
      <c r="L302" s="49">
        <v>752849.17</v>
      </c>
      <c r="M302" s="49">
        <v>1157427.6200000001</v>
      </c>
      <c r="N302" s="49">
        <v>4824292.3099999996</v>
      </c>
    </row>
    <row r="303" spans="1:14" x14ac:dyDescent="0.2">
      <c r="A303" s="67">
        <v>60077</v>
      </c>
      <c r="B303" s="50">
        <v>148219956</v>
      </c>
      <c r="C303">
        <v>2.62</v>
      </c>
      <c r="D303">
        <v>0</v>
      </c>
      <c r="E303" s="49">
        <v>4950745.1500000004</v>
      </c>
      <c r="F303">
        <v>0</v>
      </c>
      <c r="G303" s="49">
        <v>143810.47</v>
      </c>
      <c r="H303">
        <v>0</v>
      </c>
      <c r="I303" s="49">
        <v>374814.64</v>
      </c>
      <c r="J303">
        <v>0</v>
      </c>
      <c r="K303">
        <v>0</v>
      </c>
      <c r="L303" s="49">
        <v>1493075.13</v>
      </c>
      <c r="M303" s="49">
        <v>2011700.24</v>
      </c>
      <c r="N303" s="49">
        <v>6962445.3899999997</v>
      </c>
    </row>
    <row r="304" spans="1:14" x14ac:dyDescent="0.2">
      <c r="A304" s="67">
        <v>61150</v>
      </c>
      <c r="B304" s="50">
        <v>10453917</v>
      </c>
      <c r="C304">
        <v>2.62</v>
      </c>
      <c r="D304">
        <v>0</v>
      </c>
      <c r="E304" s="49">
        <v>349174.84</v>
      </c>
      <c r="F304">
        <v>0</v>
      </c>
      <c r="G304" s="49">
        <v>16310.09</v>
      </c>
      <c r="H304">
        <v>943.85</v>
      </c>
      <c r="I304" s="49">
        <v>58627.360000000001</v>
      </c>
      <c r="J304" s="49">
        <v>1791.47</v>
      </c>
      <c r="K304">
        <v>0</v>
      </c>
      <c r="L304" s="49">
        <v>86070.5</v>
      </c>
      <c r="M304" s="49">
        <v>163743.26999999999</v>
      </c>
      <c r="N304" s="49">
        <v>512918.11</v>
      </c>
    </row>
    <row r="305" spans="1:14" x14ac:dyDescent="0.2">
      <c r="A305" s="67">
        <v>61151</v>
      </c>
      <c r="B305" s="50">
        <v>8740736</v>
      </c>
      <c r="C305">
        <v>2.61</v>
      </c>
      <c r="D305">
        <v>0</v>
      </c>
      <c r="E305" s="49">
        <v>291982.28000000003</v>
      </c>
      <c r="F305">
        <v>0</v>
      </c>
      <c r="G305" s="49">
        <v>19262.150000000001</v>
      </c>
      <c r="H305">
        <v>0</v>
      </c>
      <c r="I305" s="49">
        <v>69238.64</v>
      </c>
      <c r="J305">
        <v>0</v>
      </c>
      <c r="K305">
        <v>0</v>
      </c>
      <c r="L305" s="49">
        <v>104767.88</v>
      </c>
      <c r="M305" s="49">
        <v>193268.66</v>
      </c>
      <c r="N305" s="49">
        <v>485250.94</v>
      </c>
    </row>
    <row r="306" spans="1:14" x14ac:dyDescent="0.2">
      <c r="A306" s="67">
        <v>61154</v>
      </c>
      <c r="B306" s="50">
        <v>17344828</v>
      </c>
      <c r="C306">
        <v>2.62</v>
      </c>
      <c r="D306">
        <v>0</v>
      </c>
      <c r="E306" s="49">
        <v>579340.5</v>
      </c>
      <c r="F306" s="49">
        <v>10115.030000000001</v>
      </c>
      <c r="G306" s="49">
        <v>29213.54</v>
      </c>
      <c r="H306">
        <v>332.72</v>
      </c>
      <c r="I306" s="49">
        <v>91322.91</v>
      </c>
      <c r="J306" s="49">
        <v>2166.94</v>
      </c>
      <c r="K306">
        <v>0</v>
      </c>
      <c r="L306" s="49">
        <v>156072.98000000001</v>
      </c>
      <c r="M306" s="49">
        <v>289224.12</v>
      </c>
      <c r="N306" s="49">
        <v>868564.62</v>
      </c>
    </row>
    <row r="307" spans="1:14" x14ac:dyDescent="0.2">
      <c r="A307" s="67">
        <v>61156</v>
      </c>
      <c r="B307" s="50">
        <v>76944058</v>
      </c>
      <c r="C307">
        <v>2.57</v>
      </c>
      <c r="D307">
        <v>0</v>
      </c>
      <c r="E307" s="49">
        <v>2571354.23</v>
      </c>
      <c r="F307">
        <v>0</v>
      </c>
      <c r="G307" s="49">
        <v>91991.89</v>
      </c>
      <c r="H307">
        <v>0</v>
      </c>
      <c r="I307" s="49">
        <v>330668.87</v>
      </c>
      <c r="J307">
        <v>0</v>
      </c>
      <c r="K307">
        <v>0</v>
      </c>
      <c r="L307" s="49">
        <v>482149.93</v>
      </c>
      <c r="M307" s="49">
        <v>904810.68</v>
      </c>
      <c r="N307" s="49">
        <v>3476164.91</v>
      </c>
    </row>
    <row r="308" spans="1:14" x14ac:dyDescent="0.2">
      <c r="A308" s="67">
        <v>61157</v>
      </c>
      <c r="B308" s="50">
        <v>4959709</v>
      </c>
      <c r="C308">
        <v>2.6</v>
      </c>
      <c r="D308">
        <v>0</v>
      </c>
      <c r="E308" s="49">
        <v>165694.95000000001</v>
      </c>
      <c r="F308" s="49">
        <v>2211.2800000000002</v>
      </c>
      <c r="G308" s="49">
        <v>6937.32</v>
      </c>
      <c r="H308">
        <v>60</v>
      </c>
      <c r="I308" s="49">
        <v>24936.52</v>
      </c>
      <c r="J308" s="49">
        <v>1686.1</v>
      </c>
      <c r="K308">
        <v>0</v>
      </c>
      <c r="L308" s="49">
        <v>36094.370000000003</v>
      </c>
      <c r="M308" s="49">
        <v>71925.59</v>
      </c>
      <c r="N308" s="49">
        <v>237620.54</v>
      </c>
    </row>
    <row r="309" spans="1:14" x14ac:dyDescent="0.2">
      <c r="A309" s="67">
        <v>61158</v>
      </c>
      <c r="B309" s="50">
        <v>8676004</v>
      </c>
      <c r="C309">
        <v>2.63</v>
      </c>
      <c r="D309">
        <v>0</v>
      </c>
      <c r="E309" s="49">
        <v>289760.40000000002</v>
      </c>
      <c r="F309">
        <v>0</v>
      </c>
      <c r="G309" s="49">
        <v>11882.01</v>
      </c>
      <c r="H309">
        <v>0</v>
      </c>
      <c r="I309" s="49">
        <v>42710.43</v>
      </c>
      <c r="J309">
        <v>0</v>
      </c>
      <c r="K309">
        <v>0</v>
      </c>
      <c r="L309" s="49">
        <v>70177.149999999994</v>
      </c>
      <c r="M309" s="49">
        <v>124769.58</v>
      </c>
      <c r="N309" s="49">
        <v>414529.98</v>
      </c>
    </row>
    <row r="310" spans="1:14" x14ac:dyDescent="0.2">
      <c r="A310" s="67">
        <v>62070</v>
      </c>
      <c r="B310" s="50">
        <v>8720560</v>
      </c>
      <c r="C310">
        <v>2.33</v>
      </c>
      <c r="D310">
        <v>0</v>
      </c>
      <c r="E310" s="49">
        <v>292145.82</v>
      </c>
      <c r="F310">
        <v>0</v>
      </c>
      <c r="G310" s="49">
        <v>38039.24</v>
      </c>
      <c r="H310">
        <v>0</v>
      </c>
      <c r="I310" s="49">
        <v>28874.74</v>
      </c>
      <c r="J310" s="49">
        <v>2425.9</v>
      </c>
      <c r="K310" s="49">
        <v>7348.16</v>
      </c>
      <c r="L310" s="49">
        <v>77365.919999999998</v>
      </c>
      <c r="M310" s="49">
        <v>154053.96</v>
      </c>
      <c r="N310" s="49">
        <v>446199.78</v>
      </c>
    </row>
    <row r="311" spans="1:14" x14ac:dyDescent="0.2">
      <c r="A311" s="67">
        <v>62072</v>
      </c>
      <c r="B311" s="50">
        <v>77322807</v>
      </c>
      <c r="C311">
        <v>2.4</v>
      </c>
      <c r="D311">
        <v>0</v>
      </c>
      <c r="E311" s="49">
        <v>2588520.15</v>
      </c>
      <c r="F311" s="49">
        <v>3075.21</v>
      </c>
      <c r="G311" s="49">
        <v>371504.8</v>
      </c>
      <c r="H311" s="49">
        <v>1281.8399999999999</v>
      </c>
      <c r="I311" s="49">
        <v>282455.46999999997</v>
      </c>
      <c r="J311" s="49">
        <v>121475.3</v>
      </c>
      <c r="K311" s="49">
        <v>85102.84</v>
      </c>
      <c r="L311" s="49">
        <v>725959.11</v>
      </c>
      <c r="M311" s="49">
        <v>1590854.57</v>
      </c>
      <c r="N311" s="49">
        <v>4179374.72</v>
      </c>
    </row>
    <row r="312" spans="1:14" x14ac:dyDescent="0.2">
      <c r="A312" s="67">
        <v>63066</v>
      </c>
      <c r="B312" s="50">
        <v>34936943</v>
      </c>
      <c r="C312">
        <v>2.87</v>
      </c>
      <c r="D312">
        <v>0</v>
      </c>
      <c r="E312" s="49">
        <v>1163944.8700000001</v>
      </c>
      <c r="F312">
        <v>0</v>
      </c>
      <c r="G312" s="49">
        <v>17495.759999999998</v>
      </c>
      <c r="H312">
        <v>0</v>
      </c>
      <c r="I312" s="49">
        <v>171390.73</v>
      </c>
      <c r="J312">
        <v>0</v>
      </c>
      <c r="K312">
        <v>0</v>
      </c>
      <c r="L312" s="49">
        <v>218313.73</v>
      </c>
      <c r="M312" s="49">
        <v>407200.22</v>
      </c>
      <c r="N312" s="49">
        <v>1571145.09</v>
      </c>
    </row>
    <row r="313" spans="1:14" x14ac:dyDescent="0.2">
      <c r="A313" s="67">
        <v>63067</v>
      </c>
      <c r="B313" s="50">
        <v>42242158</v>
      </c>
      <c r="C313">
        <v>2.72</v>
      </c>
      <c r="D313">
        <v>0</v>
      </c>
      <c r="E313" s="49">
        <v>1409495.78</v>
      </c>
      <c r="F313" s="49">
        <v>1509.88</v>
      </c>
      <c r="G313" s="49">
        <v>28484.26</v>
      </c>
      <c r="H313">
        <v>830.89</v>
      </c>
      <c r="I313" s="49">
        <v>261144.83</v>
      </c>
      <c r="J313" s="49">
        <v>35269.67</v>
      </c>
      <c r="K313">
        <v>0</v>
      </c>
      <c r="L313" s="49">
        <v>323288.73</v>
      </c>
      <c r="M313" s="49">
        <v>650528.26</v>
      </c>
      <c r="N313" s="49">
        <v>2060024.04</v>
      </c>
    </row>
    <row r="314" spans="1:14" x14ac:dyDescent="0.2">
      <c r="A314" s="67">
        <v>64072</v>
      </c>
      <c r="B314" s="50">
        <v>10087575</v>
      </c>
      <c r="C314">
        <v>3.34</v>
      </c>
      <c r="D314">
        <v>0</v>
      </c>
      <c r="E314" s="49">
        <v>334447.28999999998</v>
      </c>
      <c r="F314">
        <v>0</v>
      </c>
      <c r="G314" s="49">
        <v>6280.52</v>
      </c>
      <c r="H314">
        <v>0</v>
      </c>
      <c r="I314" s="49">
        <v>24498.06</v>
      </c>
      <c r="J314" s="49">
        <v>1161.33</v>
      </c>
      <c r="K314">
        <v>0</v>
      </c>
      <c r="L314" s="49">
        <v>102350.01</v>
      </c>
      <c r="M314" s="49">
        <v>134289.92000000001</v>
      </c>
      <c r="N314" s="49">
        <v>468737.21</v>
      </c>
    </row>
    <row r="315" spans="1:14" x14ac:dyDescent="0.2">
      <c r="A315" s="67">
        <v>64074</v>
      </c>
      <c r="B315" s="50">
        <v>99456090</v>
      </c>
      <c r="C315">
        <v>3.45</v>
      </c>
      <c r="D315">
        <v>0</v>
      </c>
      <c r="E315" s="49">
        <v>3293652.52</v>
      </c>
      <c r="F315">
        <v>0</v>
      </c>
      <c r="G315" s="49">
        <v>28777.11</v>
      </c>
      <c r="H315">
        <v>0</v>
      </c>
      <c r="I315" s="49">
        <v>112249.08</v>
      </c>
      <c r="J315">
        <v>0</v>
      </c>
      <c r="K315">
        <v>0</v>
      </c>
      <c r="L315" s="49">
        <v>457120.7</v>
      </c>
      <c r="M315" s="49">
        <v>598146.88</v>
      </c>
      <c r="N315" s="49">
        <v>3891799.4</v>
      </c>
    </row>
    <row r="316" spans="1:14" x14ac:dyDescent="0.2">
      <c r="A316" s="67">
        <v>64075</v>
      </c>
      <c r="B316" s="50">
        <v>215431331</v>
      </c>
      <c r="C316">
        <v>3.63</v>
      </c>
      <c r="D316">
        <v>0</v>
      </c>
      <c r="E316" s="49">
        <v>7121063.2599999998</v>
      </c>
      <c r="F316">
        <v>0</v>
      </c>
      <c r="G316" s="49">
        <v>112352.28</v>
      </c>
      <c r="H316">
        <v>0</v>
      </c>
      <c r="I316" s="49">
        <v>498034.65</v>
      </c>
      <c r="J316">
        <v>0</v>
      </c>
      <c r="K316">
        <v>0</v>
      </c>
      <c r="L316" s="49">
        <v>1414368.68</v>
      </c>
      <c r="M316" s="49">
        <v>2024755.61</v>
      </c>
      <c r="N316" s="49">
        <v>9145818.8699999992</v>
      </c>
    </row>
    <row r="317" spans="1:14" x14ac:dyDescent="0.2">
      <c r="A317" s="67">
        <v>65096</v>
      </c>
      <c r="B317" s="50">
        <v>11766687</v>
      </c>
      <c r="C317">
        <v>3.93</v>
      </c>
      <c r="D317">
        <v>0</v>
      </c>
      <c r="E317" s="49">
        <v>387735.99</v>
      </c>
      <c r="F317">
        <v>0</v>
      </c>
      <c r="G317" s="49">
        <v>11230.82</v>
      </c>
      <c r="H317">
        <v>0</v>
      </c>
      <c r="I317" s="49">
        <v>75577.33</v>
      </c>
      <c r="J317" s="49">
        <v>19403.04</v>
      </c>
      <c r="K317">
        <v>0</v>
      </c>
      <c r="L317" s="49">
        <v>77211.56</v>
      </c>
      <c r="M317" s="49">
        <v>183422.75</v>
      </c>
      <c r="N317" s="49">
        <v>571158.74</v>
      </c>
    </row>
    <row r="318" spans="1:14" x14ac:dyDescent="0.2">
      <c r="A318" s="67">
        <v>65098</v>
      </c>
      <c r="B318" s="50">
        <v>30272465</v>
      </c>
      <c r="C318">
        <v>3.86</v>
      </c>
      <c r="D318">
        <v>0</v>
      </c>
      <c r="E318" s="49">
        <v>998265.41</v>
      </c>
      <c r="F318">
        <v>0</v>
      </c>
      <c r="G318" s="49">
        <v>21559.38</v>
      </c>
      <c r="H318">
        <v>0</v>
      </c>
      <c r="I318" s="49">
        <v>150957.21</v>
      </c>
      <c r="J318">
        <v>0</v>
      </c>
      <c r="K318">
        <v>0</v>
      </c>
      <c r="L318" s="49">
        <v>161059.07</v>
      </c>
      <c r="M318" s="49">
        <v>333575.65999999997</v>
      </c>
      <c r="N318" s="49">
        <v>1331841.07</v>
      </c>
    </row>
    <row r="319" spans="1:14" x14ac:dyDescent="0.2">
      <c r="A319" s="67">
        <v>66102</v>
      </c>
      <c r="B319" s="50">
        <v>128026301</v>
      </c>
      <c r="C319">
        <v>2.7</v>
      </c>
      <c r="D319">
        <v>0</v>
      </c>
      <c r="E319" s="49">
        <v>4272736.97</v>
      </c>
      <c r="F319">
        <v>0</v>
      </c>
      <c r="G319" s="49">
        <v>86050.98</v>
      </c>
      <c r="H319">
        <v>0</v>
      </c>
      <c r="I319" s="49">
        <v>409257.72</v>
      </c>
      <c r="J319">
        <v>0</v>
      </c>
      <c r="K319">
        <v>0</v>
      </c>
      <c r="L319" s="49">
        <v>780319.92</v>
      </c>
      <c r="M319" s="49">
        <v>1275628.6200000001</v>
      </c>
      <c r="N319" s="49">
        <v>5548365.5899999999</v>
      </c>
    </row>
    <row r="320" spans="1:14" x14ac:dyDescent="0.2">
      <c r="A320" s="67">
        <v>66103</v>
      </c>
      <c r="B320" s="50">
        <v>8423420</v>
      </c>
      <c r="C320">
        <v>2.57</v>
      </c>
      <c r="D320">
        <v>0</v>
      </c>
      <c r="E320" s="49">
        <v>281497.98</v>
      </c>
      <c r="F320">
        <v>0</v>
      </c>
      <c r="G320" s="49">
        <v>11917.4</v>
      </c>
      <c r="H320">
        <v>0</v>
      </c>
      <c r="I320" s="49">
        <v>58617.94</v>
      </c>
      <c r="J320" s="49">
        <v>2038.7</v>
      </c>
      <c r="K320">
        <v>0</v>
      </c>
      <c r="L320" s="49">
        <v>111489.48</v>
      </c>
      <c r="M320" s="49">
        <v>184063.52</v>
      </c>
      <c r="N320" s="49">
        <v>465561.5</v>
      </c>
    </row>
    <row r="321" spans="1:14" x14ac:dyDescent="0.2">
      <c r="A321" s="67">
        <v>66104</v>
      </c>
      <c r="B321" s="50">
        <v>10413135</v>
      </c>
      <c r="C321">
        <v>2.95</v>
      </c>
      <c r="D321">
        <v>0</v>
      </c>
      <c r="E321" s="49">
        <v>346634</v>
      </c>
      <c r="F321">
        <v>0</v>
      </c>
      <c r="G321" s="49">
        <v>10986.78</v>
      </c>
      <c r="H321">
        <v>0</v>
      </c>
      <c r="I321" s="49">
        <v>54850.27</v>
      </c>
      <c r="J321">
        <v>0</v>
      </c>
      <c r="K321">
        <v>0</v>
      </c>
      <c r="L321" s="49">
        <v>117788.15</v>
      </c>
      <c r="M321" s="49">
        <v>183625.2</v>
      </c>
      <c r="N321" s="49">
        <v>530259.19999999995</v>
      </c>
    </row>
    <row r="322" spans="1:14" x14ac:dyDescent="0.2">
      <c r="A322" s="67">
        <v>66105</v>
      </c>
      <c r="B322" s="50">
        <v>349213879</v>
      </c>
      <c r="C322">
        <v>2.19</v>
      </c>
      <c r="D322">
        <v>0</v>
      </c>
      <c r="E322" s="49">
        <v>11715717.060000001</v>
      </c>
      <c r="F322">
        <v>697.27</v>
      </c>
      <c r="G322" s="49">
        <v>95389.17</v>
      </c>
      <c r="H322">
        <v>0</v>
      </c>
      <c r="I322" s="49">
        <v>319907.40000000002</v>
      </c>
      <c r="J322" s="49">
        <v>18461.34</v>
      </c>
      <c r="K322">
        <v>0</v>
      </c>
      <c r="L322" s="49">
        <v>670033.17000000004</v>
      </c>
      <c r="M322" s="49">
        <v>1104488.3400000001</v>
      </c>
      <c r="N322" s="49">
        <v>12820205.4</v>
      </c>
    </row>
    <row r="323" spans="1:14" x14ac:dyDescent="0.2">
      <c r="A323" s="67">
        <v>66107</v>
      </c>
      <c r="B323" s="50">
        <v>24918441</v>
      </c>
      <c r="C323">
        <v>2.77</v>
      </c>
      <c r="D323">
        <v>0</v>
      </c>
      <c r="E323" s="49">
        <v>831027.27</v>
      </c>
      <c r="F323">
        <v>0</v>
      </c>
      <c r="G323" s="49">
        <v>30638.86</v>
      </c>
      <c r="H323">
        <v>0</v>
      </c>
      <c r="I323" s="49">
        <v>150690.34</v>
      </c>
      <c r="J323">
        <v>0</v>
      </c>
      <c r="K323">
        <v>0</v>
      </c>
      <c r="L323" s="49">
        <v>318176.42</v>
      </c>
      <c r="M323" s="49">
        <v>499505.62</v>
      </c>
      <c r="N323" s="49">
        <v>1330532.8899999999</v>
      </c>
    </row>
    <row r="324" spans="1:14" x14ac:dyDescent="0.2">
      <c r="A324" s="67">
        <v>67055</v>
      </c>
      <c r="B324" s="50">
        <v>42426110</v>
      </c>
      <c r="C324">
        <v>2.71</v>
      </c>
      <c r="D324">
        <v>0</v>
      </c>
      <c r="E324" s="49">
        <v>1415779.23</v>
      </c>
      <c r="F324">
        <v>0</v>
      </c>
      <c r="G324" s="49">
        <v>65893.429999999993</v>
      </c>
      <c r="H324">
        <v>0</v>
      </c>
      <c r="I324" s="49">
        <v>146257.37</v>
      </c>
      <c r="J324">
        <v>0</v>
      </c>
      <c r="K324">
        <v>0</v>
      </c>
      <c r="L324" s="49">
        <v>439495.88</v>
      </c>
      <c r="M324" s="49">
        <v>651646.68000000005</v>
      </c>
      <c r="N324" s="49">
        <v>2067425.91</v>
      </c>
    </row>
    <row r="325" spans="1:14" x14ac:dyDescent="0.2">
      <c r="A325" s="67">
        <v>67061</v>
      </c>
      <c r="B325" s="50">
        <v>59911480</v>
      </c>
      <c r="C325">
        <v>2.73</v>
      </c>
      <c r="D325">
        <v>0</v>
      </c>
      <c r="E325" s="49">
        <v>1998863.25</v>
      </c>
      <c r="F325" s="49">
        <v>10288.700000000001</v>
      </c>
      <c r="G325" s="49">
        <v>80974.460000000006</v>
      </c>
      <c r="H325">
        <v>0</v>
      </c>
      <c r="I325" s="49">
        <v>171631.47</v>
      </c>
      <c r="J325" s="49">
        <v>14872.6</v>
      </c>
      <c r="K325">
        <v>0</v>
      </c>
      <c r="L325" s="49">
        <v>520791.7</v>
      </c>
      <c r="M325" s="49">
        <v>798558.93</v>
      </c>
      <c r="N325" s="49">
        <v>2797422.18</v>
      </c>
    </row>
    <row r="326" spans="1:14" x14ac:dyDescent="0.2">
      <c r="A326" s="67">
        <v>68070</v>
      </c>
      <c r="B326" s="50">
        <v>66391813</v>
      </c>
      <c r="C326">
        <v>2.93</v>
      </c>
      <c r="D326">
        <v>0</v>
      </c>
      <c r="E326" s="49">
        <v>2210516.08</v>
      </c>
      <c r="F326">
        <v>0</v>
      </c>
      <c r="G326" s="49">
        <v>30486.54</v>
      </c>
      <c r="H326">
        <v>131.61000000000001</v>
      </c>
      <c r="I326" s="49">
        <v>348785.02</v>
      </c>
      <c r="J326" s="49">
        <v>44990.04</v>
      </c>
      <c r="K326">
        <v>0</v>
      </c>
      <c r="L326" s="49">
        <v>500818.3</v>
      </c>
      <c r="M326" s="49">
        <v>925211.51</v>
      </c>
      <c r="N326" s="49">
        <v>3135727.59</v>
      </c>
    </row>
    <row r="327" spans="1:14" x14ac:dyDescent="0.2">
      <c r="A327" s="67">
        <v>68071</v>
      </c>
      <c r="B327" s="50">
        <v>7138060</v>
      </c>
      <c r="C327">
        <v>2.93</v>
      </c>
      <c r="D327">
        <v>0</v>
      </c>
      <c r="E327" s="49">
        <v>237661.78</v>
      </c>
      <c r="F327">
        <v>0</v>
      </c>
      <c r="G327" s="49">
        <v>2803.01</v>
      </c>
      <c r="H327">
        <v>0</v>
      </c>
      <c r="I327" s="49">
        <v>33382.800000000003</v>
      </c>
      <c r="J327" s="49">
        <v>2181.83</v>
      </c>
      <c r="K327">
        <v>0</v>
      </c>
      <c r="L327" s="49">
        <v>48009.3</v>
      </c>
      <c r="M327" s="49">
        <v>86376.94</v>
      </c>
      <c r="N327" s="49">
        <v>324038.71999999997</v>
      </c>
    </row>
    <row r="328" spans="1:14" x14ac:dyDescent="0.2">
      <c r="A328" s="67">
        <v>68072</v>
      </c>
      <c r="B328" s="50">
        <v>6079639</v>
      </c>
      <c r="C328">
        <v>2.92</v>
      </c>
      <c r="D328">
        <v>0</v>
      </c>
      <c r="E328" s="49">
        <v>202442.49</v>
      </c>
      <c r="F328">
        <v>0</v>
      </c>
      <c r="G328" s="49">
        <v>2147.84</v>
      </c>
      <c r="H328">
        <v>0</v>
      </c>
      <c r="I328" s="49">
        <v>24202.53</v>
      </c>
      <c r="J328" s="49">
        <v>1956.52</v>
      </c>
      <c r="K328">
        <v>0</v>
      </c>
      <c r="L328" s="49">
        <v>32461.35</v>
      </c>
      <c r="M328" s="49">
        <v>60768.24</v>
      </c>
      <c r="N328" s="49">
        <v>263210.73</v>
      </c>
    </row>
    <row r="329" spans="1:14" x14ac:dyDescent="0.2">
      <c r="A329" s="67">
        <v>68073</v>
      </c>
      <c r="B329" s="50">
        <v>38143740</v>
      </c>
      <c r="C329">
        <v>2.9</v>
      </c>
      <c r="D329">
        <v>0</v>
      </c>
      <c r="E329" s="49">
        <v>1270388.7</v>
      </c>
      <c r="F329">
        <v>258.83</v>
      </c>
      <c r="G329" s="49">
        <v>21142.35</v>
      </c>
      <c r="H329">
        <v>905.19</v>
      </c>
      <c r="I329" s="49">
        <v>151511.54</v>
      </c>
      <c r="J329" s="49">
        <v>27362.12</v>
      </c>
      <c r="K329">
        <v>0</v>
      </c>
      <c r="L329" s="49">
        <v>221483.3</v>
      </c>
      <c r="M329" s="49">
        <v>422663.32</v>
      </c>
      <c r="N329" s="49">
        <v>1693052.02</v>
      </c>
    </row>
    <row r="330" spans="1:14" x14ac:dyDescent="0.2">
      <c r="A330" s="67">
        <v>68074</v>
      </c>
      <c r="B330" s="50">
        <v>11002621</v>
      </c>
      <c r="C330">
        <v>2.61</v>
      </c>
      <c r="D330">
        <v>0</v>
      </c>
      <c r="E330" s="49">
        <v>367540.02</v>
      </c>
      <c r="F330">
        <v>0</v>
      </c>
      <c r="G330" s="49">
        <v>5264.82</v>
      </c>
      <c r="H330">
        <v>0</v>
      </c>
      <c r="I330" s="49">
        <v>53924.14</v>
      </c>
      <c r="J330">
        <v>0</v>
      </c>
      <c r="K330">
        <v>0</v>
      </c>
      <c r="L330" s="49">
        <v>87691.92</v>
      </c>
      <c r="M330" s="49">
        <v>146880.88</v>
      </c>
      <c r="N330" s="49">
        <v>514420.9</v>
      </c>
    </row>
    <row r="331" spans="1:14" x14ac:dyDescent="0.2">
      <c r="A331" s="67">
        <v>68075</v>
      </c>
      <c r="B331" s="50">
        <v>5059356</v>
      </c>
      <c r="C331">
        <v>2.88</v>
      </c>
      <c r="D331">
        <v>0</v>
      </c>
      <c r="E331" s="49">
        <v>168538.08</v>
      </c>
      <c r="F331">
        <v>0</v>
      </c>
      <c r="G331" s="49">
        <v>6381.74</v>
      </c>
      <c r="H331">
        <v>0</v>
      </c>
      <c r="I331" s="49">
        <v>53729.45</v>
      </c>
      <c r="J331">
        <v>155.83000000000001</v>
      </c>
      <c r="K331">
        <v>0</v>
      </c>
      <c r="L331" s="49">
        <v>69722.009999999995</v>
      </c>
      <c r="M331" s="49">
        <v>129989.02</v>
      </c>
      <c r="N331" s="49">
        <v>298527.09999999998</v>
      </c>
    </row>
    <row r="332" spans="1:14" x14ac:dyDescent="0.2">
      <c r="A332" s="67">
        <v>69104</v>
      </c>
      <c r="B332" s="50">
        <v>3254198</v>
      </c>
      <c r="C332">
        <v>2.66</v>
      </c>
      <c r="D332">
        <v>0</v>
      </c>
      <c r="E332" s="49">
        <v>108649.93</v>
      </c>
      <c r="F332">
        <v>0</v>
      </c>
      <c r="G332" s="49">
        <v>3864.72</v>
      </c>
      <c r="H332">
        <v>0</v>
      </c>
      <c r="I332" s="49">
        <v>14145.14</v>
      </c>
      <c r="J332">
        <v>69.05</v>
      </c>
      <c r="K332">
        <v>0</v>
      </c>
      <c r="L332" s="49">
        <v>20826.8</v>
      </c>
      <c r="M332" s="49">
        <v>38905.71</v>
      </c>
      <c r="N332" s="49">
        <v>147555.64000000001</v>
      </c>
    </row>
    <row r="333" spans="1:14" x14ac:dyDescent="0.2">
      <c r="A333" s="67">
        <v>69106</v>
      </c>
      <c r="B333" s="50">
        <v>61064730</v>
      </c>
      <c r="C333">
        <v>2.96</v>
      </c>
      <c r="D333">
        <v>0</v>
      </c>
      <c r="E333" s="49">
        <v>2032522.44</v>
      </c>
      <c r="F333">
        <v>0</v>
      </c>
      <c r="G333" s="49">
        <v>45090.720000000001</v>
      </c>
      <c r="H333">
        <v>0</v>
      </c>
      <c r="I333" s="49">
        <v>177671.63</v>
      </c>
      <c r="J333">
        <v>0</v>
      </c>
      <c r="K333" s="49">
        <v>7611.83</v>
      </c>
      <c r="L333" s="49">
        <v>291538.89</v>
      </c>
      <c r="M333" s="49">
        <v>521913.07</v>
      </c>
      <c r="N333" s="49">
        <v>2554435.5099999998</v>
      </c>
    </row>
    <row r="334" spans="1:14" x14ac:dyDescent="0.2">
      <c r="A334" s="67">
        <v>69107</v>
      </c>
      <c r="B334" s="50">
        <v>5891602</v>
      </c>
      <c r="C334">
        <v>2.68</v>
      </c>
      <c r="D334">
        <v>0</v>
      </c>
      <c r="E334" s="49">
        <v>196666.15</v>
      </c>
      <c r="F334">
        <v>0</v>
      </c>
      <c r="G334" s="49">
        <v>7300.02</v>
      </c>
      <c r="H334">
        <v>0</v>
      </c>
      <c r="I334" s="49">
        <v>26718.59</v>
      </c>
      <c r="J334">
        <v>411.99</v>
      </c>
      <c r="K334">
        <v>0</v>
      </c>
      <c r="L334" s="49">
        <v>39060.910000000003</v>
      </c>
      <c r="M334" s="49">
        <v>73491.5</v>
      </c>
      <c r="N334" s="49">
        <v>270157.65000000002</v>
      </c>
    </row>
    <row r="335" spans="1:14" x14ac:dyDescent="0.2">
      <c r="A335" s="67">
        <v>69108</v>
      </c>
      <c r="B335" s="50">
        <v>10281185</v>
      </c>
      <c r="C335">
        <v>2.63</v>
      </c>
      <c r="D335">
        <v>0</v>
      </c>
      <c r="E335" s="49">
        <v>343370.09</v>
      </c>
      <c r="F335">
        <v>153.46</v>
      </c>
      <c r="G335" s="49">
        <v>18894.16</v>
      </c>
      <c r="H335">
        <v>0</v>
      </c>
      <c r="I335" s="49">
        <v>69154.009999999995</v>
      </c>
      <c r="J335" s="49">
        <v>1876.79</v>
      </c>
      <c r="K335">
        <v>0</v>
      </c>
      <c r="L335" s="49">
        <v>105828.52</v>
      </c>
      <c r="M335" s="49">
        <v>195906.94</v>
      </c>
      <c r="N335" s="49">
        <v>539277.03</v>
      </c>
    </row>
    <row r="336" spans="1:14" x14ac:dyDescent="0.2">
      <c r="A336" s="67">
        <v>69109</v>
      </c>
      <c r="B336" s="50">
        <v>30793516</v>
      </c>
      <c r="C336">
        <v>2.85</v>
      </c>
      <c r="D336">
        <v>0</v>
      </c>
      <c r="E336" s="49">
        <v>1026115.4</v>
      </c>
      <c r="F336">
        <v>0</v>
      </c>
      <c r="G336" s="49">
        <v>38630.31</v>
      </c>
      <c r="H336">
        <v>0</v>
      </c>
      <c r="I336" s="49">
        <v>141769.45000000001</v>
      </c>
      <c r="J336">
        <v>0</v>
      </c>
      <c r="K336" s="49">
        <v>5485.2</v>
      </c>
      <c r="L336" s="49">
        <v>224941.55</v>
      </c>
      <c r="M336" s="49">
        <v>410826.5</v>
      </c>
      <c r="N336" s="49">
        <v>1436941.9</v>
      </c>
    </row>
    <row r="337" spans="1:14" x14ac:dyDescent="0.2">
      <c r="A337" s="67">
        <v>70092</v>
      </c>
      <c r="B337" s="50">
        <v>22777697</v>
      </c>
      <c r="C337">
        <v>2.4900000000000002</v>
      </c>
      <c r="D337">
        <v>0</v>
      </c>
      <c r="E337" s="49">
        <v>761821.26</v>
      </c>
      <c r="F337">
        <v>0</v>
      </c>
      <c r="G337" s="49">
        <v>31932.32</v>
      </c>
      <c r="H337">
        <v>0</v>
      </c>
      <c r="I337" s="49">
        <v>206142.02</v>
      </c>
      <c r="J337">
        <v>0</v>
      </c>
      <c r="K337">
        <v>0</v>
      </c>
      <c r="L337" s="49">
        <v>189277.97</v>
      </c>
      <c r="M337" s="49">
        <v>427352.3</v>
      </c>
      <c r="N337" s="49">
        <v>1189173.56</v>
      </c>
    </row>
    <row r="338" spans="1:14" x14ac:dyDescent="0.2">
      <c r="A338" s="67">
        <v>70093</v>
      </c>
      <c r="B338" s="50">
        <v>86229353</v>
      </c>
      <c r="C338">
        <v>2.4500000000000002</v>
      </c>
      <c r="D338">
        <v>0</v>
      </c>
      <c r="E338" s="49">
        <v>2885203.97</v>
      </c>
      <c r="F338">
        <v>0</v>
      </c>
      <c r="G338" s="49">
        <v>92699.26</v>
      </c>
      <c r="H338" s="49">
        <v>1603.15</v>
      </c>
      <c r="I338" s="49">
        <v>632593.53</v>
      </c>
      <c r="J338">
        <v>0</v>
      </c>
      <c r="K338">
        <v>0</v>
      </c>
      <c r="L338" s="49">
        <v>524940.71</v>
      </c>
      <c r="M338" s="49">
        <v>1251836.6499999999</v>
      </c>
      <c r="N338" s="49">
        <v>4137040.62</v>
      </c>
    </row>
    <row r="339" spans="1:14" x14ac:dyDescent="0.2">
      <c r="A339" s="67">
        <v>71091</v>
      </c>
      <c r="B339" s="50">
        <v>54915018</v>
      </c>
      <c r="C339">
        <v>2.64</v>
      </c>
      <c r="D339">
        <v>0</v>
      </c>
      <c r="E339" s="49">
        <v>1833858.47</v>
      </c>
      <c r="F339">
        <v>557.35</v>
      </c>
      <c r="G339" s="49">
        <v>50312.73</v>
      </c>
      <c r="H339">
        <v>668.19</v>
      </c>
      <c r="I339" s="49">
        <v>181429.37</v>
      </c>
      <c r="J339" s="49">
        <v>6232.16</v>
      </c>
      <c r="K339">
        <v>0</v>
      </c>
      <c r="L339" s="49">
        <v>284792.62</v>
      </c>
      <c r="M339" s="49">
        <v>523992.42</v>
      </c>
      <c r="N339" s="49">
        <v>2357850.89</v>
      </c>
    </row>
    <row r="340" spans="1:14" x14ac:dyDescent="0.2">
      <c r="A340" s="67">
        <v>71092</v>
      </c>
      <c r="B340" s="50">
        <v>172615596</v>
      </c>
      <c r="C340">
        <v>2.78</v>
      </c>
      <c r="D340">
        <v>0</v>
      </c>
      <c r="E340" s="49">
        <v>5756119.0700000003</v>
      </c>
      <c r="F340" s="49">
        <v>1114.67</v>
      </c>
      <c r="G340" s="49">
        <v>114383.24</v>
      </c>
      <c r="H340">
        <v>0</v>
      </c>
      <c r="I340" s="49">
        <v>381511.15</v>
      </c>
      <c r="J340" s="49">
        <v>29628.18</v>
      </c>
      <c r="K340">
        <v>0</v>
      </c>
      <c r="L340" s="49">
        <v>597975.09</v>
      </c>
      <c r="M340" s="49">
        <v>1124612.33</v>
      </c>
      <c r="N340" s="49">
        <v>6880731.4000000004</v>
      </c>
    </row>
    <row r="341" spans="1:14" x14ac:dyDescent="0.2">
      <c r="A341" s="67">
        <v>72066</v>
      </c>
      <c r="B341" s="50">
        <v>8648445</v>
      </c>
      <c r="C341">
        <v>2.35</v>
      </c>
      <c r="D341">
        <v>0</v>
      </c>
      <c r="E341" s="49">
        <v>289670.58</v>
      </c>
      <c r="F341">
        <v>0</v>
      </c>
      <c r="G341" s="49">
        <v>15953.72</v>
      </c>
      <c r="H341">
        <v>0</v>
      </c>
      <c r="I341" s="49">
        <v>63367.61</v>
      </c>
      <c r="J341">
        <v>733.38</v>
      </c>
      <c r="K341">
        <v>0</v>
      </c>
      <c r="L341" s="49">
        <v>82307.5</v>
      </c>
      <c r="M341" s="49">
        <v>162362.21</v>
      </c>
      <c r="N341" s="49">
        <v>452032.79</v>
      </c>
    </row>
    <row r="342" spans="1:14" x14ac:dyDescent="0.2">
      <c r="A342" s="67">
        <v>72068</v>
      </c>
      <c r="B342" s="50">
        <v>41168758</v>
      </c>
      <c r="C342">
        <v>2.33</v>
      </c>
      <c r="D342">
        <v>0</v>
      </c>
      <c r="E342" s="49">
        <v>1379186.74</v>
      </c>
      <c r="F342">
        <v>0</v>
      </c>
      <c r="G342" s="49">
        <v>62400.25</v>
      </c>
      <c r="H342">
        <v>0</v>
      </c>
      <c r="I342" s="49">
        <v>247851.64</v>
      </c>
      <c r="J342">
        <v>0</v>
      </c>
      <c r="K342">
        <v>0</v>
      </c>
      <c r="L342" s="49">
        <v>348435</v>
      </c>
      <c r="M342" s="49">
        <v>658686.89</v>
      </c>
      <c r="N342" s="49">
        <v>2037873.63</v>
      </c>
    </row>
    <row r="343" spans="1:14" x14ac:dyDescent="0.2">
      <c r="A343" s="67">
        <v>72073</v>
      </c>
      <c r="B343" s="50">
        <v>11821606</v>
      </c>
      <c r="C343">
        <v>2.2999999999999998</v>
      </c>
      <c r="D343">
        <v>0</v>
      </c>
      <c r="E343" s="49">
        <v>396155.02</v>
      </c>
      <c r="F343">
        <v>0</v>
      </c>
      <c r="G343" s="49">
        <v>27585</v>
      </c>
      <c r="H343">
        <v>0</v>
      </c>
      <c r="I343" s="49">
        <v>109566.65</v>
      </c>
      <c r="J343">
        <v>0</v>
      </c>
      <c r="K343">
        <v>0</v>
      </c>
      <c r="L343" s="49">
        <v>148762.26</v>
      </c>
      <c r="M343" s="49">
        <v>285913.90999999997</v>
      </c>
      <c r="N343" s="49">
        <v>682068.93</v>
      </c>
    </row>
    <row r="344" spans="1:14" x14ac:dyDescent="0.2">
      <c r="A344" s="67">
        <v>72074</v>
      </c>
      <c r="B344" s="50">
        <v>261808124</v>
      </c>
      <c r="C344">
        <v>2.38</v>
      </c>
      <c r="D344">
        <v>0</v>
      </c>
      <c r="E344" s="49">
        <v>8766294.2100000009</v>
      </c>
      <c r="F344" s="49">
        <v>13543.7</v>
      </c>
      <c r="G344" s="49">
        <v>138553.69</v>
      </c>
      <c r="H344" s="49">
        <v>5981.59</v>
      </c>
      <c r="I344" s="49">
        <v>550330.51</v>
      </c>
      <c r="J344" s="49">
        <v>134967</v>
      </c>
      <c r="K344">
        <v>0</v>
      </c>
      <c r="L344" s="49">
        <v>686520.37</v>
      </c>
      <c r="M344" s="49">
        <v>1529896.86</v>
      </c>
      <c r="N344" s="49">
        <v>10296191.07</v>
      </c>
    </row>
    <row r="345" spans="1:14" x14ac:dyDescent="0.2">
      <c r="A345" s="67">
        <v>73099</v>
      </c>
      <c r="B345" s="50">
        <v>52294071</v>
      </c>
      <c r="C345">
        <v>2.4500000000000002</v>
      </c>
      <c r="D345">
        <v>0</v>
      </c>
      <c r="E345" s="49">
        <v>1749741.31</v>
      </c>
      <c r="F345">
        <v>0</v>
      </c>
      <c r="G345" s="49">
        <v>104933.52</v>
      </c>
      <c r="H345">
        <v>0</v>
      </c>
      <c r="I345" s="49">
        <v>239260.38</v>
      </c>
      <c r="J345">
        <v>0</v>
      </c>
      <c r="K345">
        <v>0</v>
      </c>
      <c r="L345" s="49">
        <v>595442.88</v>
      </c>
      <c r="M345" s="49">
        <v>939636.78</v>
      </c>
      <c r="N345" s="49">
        <v>2689378.09</v>
      </c>
    </row>
    <row r="346" spans="1:14" x14ac:dyDescent="0.2">
      <c r="A346" s="67">
        <v>73102</v>
      </c>
      <c r="B346" s="50">
        <v>45844092</v>
      </c>
      <c r="C346">
        <v>2.5</v>
      </c>
      <c r="D346">
        <v>0</v>
      </c>
      <c r="E346" s="49">
        <v>1533141.05</v>
      </c>
      <c r="F346">
        <v>0</v>
      </c>
      <c r="G346" s="49">
        <v>55980.43</v>
      </c>
      <c r="H346">
        <v>0</v>
      </c>
      <c r="I346" s="49">
        <v>131167.72</v>
      </c>
      <c r="J346">
        <v>0</v>
      </c>
      <c r="K346">
        <v>0</v>
      </c>
      <c r="L346" s="49">
        <v>321622.81</v>
      </c>
      <c r="M346" s="49">
        <v>508770.96</v>
      </c>
      <c r="N346" s="49">
        <v>2041912.01</v>
      </c>
    </row>
    <row r="347" spans="1:14" x14ac:dyDescent="0.2">
      <c r="A347" s="67">
        <v>73105</v>
      </c>
      <c r="B347" s="50">
        <v>5899069</v>
      </c>
      <c r="C347">
        <v>2.39</v>
      </c>
      <c r="D347">
        <v>0</v>
      </c>
      <c r="E347" s="49">
        <v>197502.19</v>
      </c>
      <c r="F347">
        <v>0</v>
      </c>
      <c r="G347" s="49">
        <v>14580.45</v>
      </c>
      <c r="H347">
        <v>0</v>
      </c>
      <c r="I347" s="49">
        <v>33146.22</v>
      </c>
      <c r="J347">
        <v>0</v>
      </c>
      <c r="K347">
        <v>0</v>
      </c>
      <c r="L347" s="49">
        <v>86773.56</v>
      </c>
      <c r="M347" s="49">
        <v>134500.23000000001</v>
      </c>
      <c r="N347" s="49">
        <v>332002.42</v>
      </c>
    </row>
    <row r="348" spans="1:14" x14ac:dyDescent="0.2">
      <c r="A348" s="67">
        <v>73106</v>
      </c>
      <c r="B348" s="50">
        <v>61492292</v>
      </c>
      <c r="C348">
        <v>2.67</v>
      </c>
      <c r="D348">
        <v>0</v>
      </c>
      <c r="E348" s="49">
        <v>2052870.36</v>
      </c>
      <c r="F348">
        <v>0</v>
      </c>
      <c r="G348" s="49">
        <v>115468.41</v>
      </c>
      <c r="H348">
        <v>0</v>
      </c>
      <c r="I348" s="49">
        <v>255379.99</v>
      </c>
      <c r="J348">
        <v>0</v>
      </c>
      <c r="K348">
        <v>0</v>
      </c>
      <c r="L348" s="49">
        <v>692477.54</v>
      </c>
      <c r="M348" s="49">
        <v>1063325.94</v>
      </c>
      <c r="N348" s="49">
        <v>3116196.3</v>
      </c>
    </row>
    <row r="349" spans="1:14" x14ac:dyDescent="0.2">
      <c r="A349" s="67">
        <v>73108</v>
      </c>
      <c r="B349" s="50">
        <v>208665584</v>
      </c>
      <c r="C349">
        <v>2.66</v>
      </c>
      <c r="D349">
        <v>0</v>
      </c>
      <c r="E349" s="49">
        <v>6966847.2300000004</v>
      </c>
      <c r="F349">
        <v>0</v>
      </c>
      <c r="G349" s="49">
        <v>285290.58</v>
      </c>
      <c r="H349">
        <v>0</v>
      </c>
      <c r="I349" s="49">
        <v>636551.82999999996</v>
      </c>
      <c r="J349">
        <v>0</v>
      </c>
      <c r="K349">
        <v>0</v>
      </c>
      <c r="L349" s="49">
        <v>1705833.82</v>
      </c>
      <c r="M349" s="49">
        <v>2627676.2200000002</v>
      </c>
      <c r="N349" s="49">
        <v>9594523.4499999993</v>
      </c>
    </row>
    <row r="350" spans="1:14" x14ac:dyDescent="0.2">
      <c r="A350" s="67">
        <v>74187</v>
      </c>
      <c r="B350" s="50">
        <v>19044110</v>
      </c>
      <c r="C350">
        <v>2.23</v>
      </c>
      <c r="D350">
        <v>0</v>
      </c>
      <c r="E350" s="49">
        <v>638646.31999999995</v>
      </c>
      <c r="F350">
        <v>0</v>
      </c>
      <c r="G350" s="49">
        <v>36489.89</v>
      </c>
      <c r="H350">
        <v>0</v>
      </c>
      <c r="I350" s="49">
        <v>86390.34</v>
      </c>
      <c r="J350">
        <v>0</v>
      </c>
      <c r="K350">
        <v>0</v>
      </c>
      <c r="L350" s="49">
        <v>106425.97</v>
      </c>
      <c r="M350" s="49">
        <v>229306.2</v>
      </c>
      <c r="N350" s="49">
        <v>867952.52</v>
      </c>
    </row>
    <row r="351" spans="1:14" x14ac:dyDescent="0.2">
      <c r="A351" s="67">
        <v>74190</v>
      </c>
      <c r="B351" s="50">
        <v>17513480</v>
      </c>
      <c r="C351">
        <v>2.27</v>
      </c>
      <c r="D351">
        <v>0</v>
      </c>
      <c r="E351" s="49">
        <v>587076.18999999994</v>
      </c>
      <c r="F351">
        <v>0</v>
      </c>
      <c r="G351" s="49">
        <v>36008.67</v>
      </c>
      <c r="H351">
        <v>0</v>
      </c>
      <c r="I351" s="49">
        <v>70902.19</v>
      </c>
      <c r="J351">
        <v>0</v>
      </c>
      <c r="K351">
        <v>0</v>
      </c>
      <c r="L351" s="49">
        <v>133059.88</v>
      </c>
      <c r="M351" s="49">
        <v>239970.74</v>
      </c>
      <c r="N351" s="49">
        <v>827046.93</v>
      </c>
    </row>
    <row r="352" spans="1:14" x14ac:dyDescent="0.2">
      <c r="A352" s="67">
        <v>74194</v>
      </c>
      <c r="B352" s="50">
        <v>11092040</v>
      </c>
      <c r="C352">
        <v>2.14</v>
      </c>
      <c r="D352">
        <v>0</v>
      </c>
      <c r="E352" s="49">
        <v>372315.19</v>
      </c>
      <c r="F352">
        <v>0</v>
      </c>
      <c r="G352" s="49">
        <v>24487.88</v>
      </c>
      <c r="H352">
        <v>0</v>
      </c>
      <c r="I352" s="49">
        <v>50306.07</v>
      </c>
      <c r="J352" s="49">
        <v>1262.8699999999999</v>
      </c>
      <c r="K352">
        <v>0</v>
      </c>
      <c r="L352" s="49">
        <v>93360.960000000006</v>
      </c>
      <c r="M352" s="49">
        <v>169417.78</v>
      </c>
      <c r="N352" s="49">
        <v>541732.97</v>
      </c>
    </row>
    <row r="353" spans="1:14" x14ac:dyDescent="0.2">
      <c r="A353" s="67">
        <v>74195</v>
      </c>
      <c r="B353" s="50">
        <v>5795380</v>
      </c>
      <c r="C353">
        <v>2.59</v>
      </c>
      <c r="D353">
        <v>0</v>
      </c>
      <c r="E353" s="49">
        <v>193633.09</v>
      </c>
      <c r="F353">
        <v>0</v>
      </c>
      <c r="G353" s="49">
        <v>16276.54</v>
      </c>
      <c r="H353">
        <v>0</v>
      </c>
      <c r="I353" s="49">
        <v>32541.73</v>
      </c>
      <c r="J353">
        <v>73.5</v>
      </c>
      <c r="K353">
        <v>0</v>
      </c>
      <c r="L353" s="49">
        <v>64841.440000000002</v>
      </c>
      <c r="M353" s="49">
        <v>113733.2</v>
      </c>
      <c r="N353" s="49">
        <v>307366.28999999998</v>
      </c>
    </row>
    <row r="354" spans="1:14" x14ac:dyDescent="0.2">
      <c r="A354" s="67">
        <v>74197</v>
      </c>
      <c r="B354" s="50">
        <v>11860560</v>
      </c>
      <c r="C354">
        <v>2.2000000000000002</v>
      </c>
      <c r="D354">
        <v>0</v>
      </c>
      <c r="E354" s="49">
        <v>397867.23</v>
      </c>
      <c r="F354">
        <v>0</v>
      </c>
      <c r="G354" s="49">
        <v>27037.21</v>
      </c>
      <c r="H354">
        <v>0</v>
      </c>
      <c r="I354" s="49">
        <v>55170.09</v>
      </c>
      <c r="J354">
        <v>0</v>
      </c>
      <c r="K354">
        <v>0</v>
      </c>
      <c r="L354" s="49">
        <v>101325.88</v>
      </c>
      <c r="M354" s="49">
        <v>183533.18</v>
      </c>
      <c r="N354" s="49">
        <v>581400.41</v>
      </c>
    </row>
    <row r="355" spans="1:14" x14ac:dyDescent="0.2">
      <c r="A355" s="67">
        <v>74201</v>
      </c>
      <c r="B355" s="50">
        <v>162607380</v>
      </c>
      <c r="C355">
        <v>2.16</v>
      </c>
      <c r="D355">
        <v>0</v>
      </c>
      <c r="E355" s="49">
        <v>5456960.5800000001</v>
      </c>
      <c r="F355">
        <v>0</v>
      </c>
      <c r="G355" s="49">
        <v>135906.93</v>
      </c>
      <c r="H355">
        <v>0</v>
      </c>
      <c r="I355" s="49">
        <v>275203.93</v>
      </c>
      <c r="J355">
        <v>0</v>
      </c>
      <c r="K355">
        <v>0</v>
      </c>
      <c r="L355" s="49">
        <v>545698.34</v>
      </c>
      <c r="M355" s="49">
        <v>956809.2</v>
      </c>
      <c r="N355" s="49">
        <v>6413769.7800000003</v>
      </c>
    </row>
    <row r="356" spans="1:14" x14ac:dyDescent="0.2">
      <c r="A356" s="67">
        <v>74202</v>
      </c>
      <c r="B356" s="50">
        <v>8963620</v>
      </c>
      <c r="C356">
        <v>2.21</v>
      </c>
      <c r="D356">
        <v>0</v>
      </c>
      <c r="E356" s="49">
        <v>300657.46999999997</v>
      </c>
      <c r="F356">
        <v>0</v>
      </c>
      <c r="G356" s="49">
        <v>21716.15</v>
      </c>
      <c r="H356">
        <v>0</v>
      </c>
      <c r="I356" s="49">
        <v>44362.47</v>
      </c>
      <c r="J356">
        <v>0</v>
      </c>
      <c r="K356">
        <v>0</v>
      </c>
      <c r="L356" s="49">
        <v>83693.23</v>
      </c>
      <c r="M356" s="49">
        <v>149771.84</v>
      </c>
      <c r="N356" s="49">
        <v>450429.31</v>
      </c>
    </row>
    <row r="357" spans="1:14" x14ac:dyDescent="0.2">
      <c r="A357" s="67">
        <v>75084</v>
      </c>
      <c r="B357" s="50">
        <v>7940410</v>
      </c>
      <c r="C357">
        <v>1.69</v>
      </c>
      <c r="D357">
        <v>0</v>
      </c>
      <c r="E357" s="49">
        <v>267753.25</v>
      </c>
      <c r="F357">
        <v>0</v>
      </c>
      <c r="G357" s="49">
        <v>7532.34</v>
      </c>
      <c r="H357">
        <v>0</v>
      </c>
      <c r="I357" s="49">
        <v>26370.45</v>
      </c>
      <c r="J357">
        <v>596.39</v>
      </c>
      <c r="K357">
        <v>279.98</v>
      </c>
      <c r="L357" s="49">
        <v>88561.69</v>
      </c>
      <c r="M357" s="49">
        <v>123340.85</v>
      </c>
      <c r="N357" s="49">
        <v>391094.1</v>
      </c>
    </row>
    <row r="358" spans="1:14" x14ac:dyDescent="0.2">
      <c r="A358" s="67">
        <v>75085</v>
      </c>
      <c r="B358" s="50">
        <v>22780328</v>
      </c>
      <c r="C358">
        <v>1.65</v>
      </c>
      <c r="D358">
        <v>0</v>
      </c>
      <c r="E358" s="49">
        <v>768472.72</v>
      </c>
      <c r="F358">
        <v>41.72</v>
      </c>
      <c r="G358" s="49">
        <v>20868.810000000001</v>
      </c>
      <c r="H358" s="49">
        <v>4587.76</v>
      </c>
      <c r="I358" s="49">
        <v>73318.91</v>
      </c>
      <c r="J358" s="49">
        <v>21800.02</v>
      </c>
      <c r="K358">
        <v>0</v>
      </c>
      <c r="L358" s="49">
        <v>265436.95</v>
      </c>
      <c r="M358" s="49">
        <v>386054.16</v>
      </c>
      <c r="N358" s="49">
        <v>1154526.8799999999</v>
      </c>
    </row>
    <row r="359" spans="1:14" x14ac:dyDescent="0.2">
      <c r="A359" s="67">
        <v>75086</v>
      </c>
      <c r="B359" s="50">
        <v>9861044</v>
      </c>
      <c r="C359">
        <v>2.02</v>
      </c>
      <c r="D359">
        <v>0</v>
      </c>
      <c r="E359" s="49">
        <v>331401.49</v>
      </c>
      <c r="F359">
        <v>0</v>
      </c>
      <c r="G359" s="49">
        <v>10810.76</v>
      </c>
      <c r="H359">
        <v>0</v>
      </c>
      <c r="I359" s="49">
        <v>26885.86</v>
      </c>
      <c r="J359">
        <v>236.82</v>
      </c>
      <c r="K359">
        <v>0</v>
      </c>
      <c r="L359" s="49">
        <v>114354.32</v>
      </c>
      <c r="M359" s="49">
        <v>152287.76</v>
      </c>
      <c r="N359" s="49">
        <v>483689.25</v>
      </c>
    </row>
    <row r="360" spans="1:14" x14ac:dyDescent="0.2">
      <c r="A360" s="67">
        <v>75087</v>
      </c>
      <c r="B360" s="50">
        <v>25486029</v>
      </c>
      <c r="C360">
        <v>1.76</v>
      </c>
      <c r="D360">
        <v>0</v>
      </c>
      <c r="E360" s="49">
        <v>858785.39</v>
      </c>
      <c r="F360">
        <v>0</v>
      </c>
      <c r="G360" s="49">
        <v>24749.09</v>
      </c>
      <c r="H360">
        <v>0</v>
      </c>
      <c r="I360" s="49">
        <v>86153.67</v>
      </c>
      <c r="J360">
        <v>0</v>
      </c>
      <c r="K360">
        <v>0</v>
      </c>
      <c r="L360" s="49">
        <v>291136.21999999997</v>
      </c>
      <c r="M360" s="49">
        <v>402038.98</v>
      </c>
      <c r="N360" s="49">
        <v>1260824.3700000001</v>
      </c>
    </row>
    <row r="361" spans="1:14" x14ac:dyDescent="0.2">
      <c r="A361" s="67">
        <v>76081</v>
      </c>
      <c r="B361" s="50">
        <v>11091431</v>
      </c>
      <c r="C361">
        <v>2.68</v>
      </c>
      <c r="D361">
        <v>0</v>
      </c>
      <c r="E361" s="49">
        <v>370240.4</v>
      </c>
      <c r="F361" s="49">
        <v>7902.05</v>
      </c>
      <c r="G361" s="49">
        <v>8260.1200000000008</v>
      </c>
      <c r="H361" s="49">
        <v>1540.39</v>
      </c>
      <c r="I361" s="49">
        <v>98267.839999999997</v>
      </c>
      <c r="J361" s="49">
        <v>5125.2299999999996</v>
      </c>
      <c r="K361">
        <v>0</v>
      </c>
      <c r="L361" s="49">
        <v>92869.2</v>
      </c>
      <c r="M361" s="49">
        <v>213964.83</v>
      </c>
      <c r="N361" s="49">
        <v>584205.23</v>
      </c>
    </row>
    <row r="362" spans="1:14" x14ac:dyDescent="0.2">
      <c r="A362" s="67">
        <v>76082</v>
      </c>
      <c r="B362" s="50">
        <v>44604385</v>
      </c>
      <c r="C362">
        <v>2.69</v>
      </c>
      <c r="D362">
        <v>0</v>
      </c>
      <c r="E362" s="49">
        <v>1488775.28</v>
      </c>
      <c r="F362">
        <v>0</v>
      </c>
      <c r="G362" s="49">
        <v>24078.13</v>
      </c>
      <c r="H362">
        <v>0</v>
      </c>
      <c r="I362" s="49">
        <v>325991.37</v>
      </c>
      <c r="J362">
        <v>0</v>
      </c>
      <c r="K362">
        <v>0</v>
      </c>
      <c r="L362" s="49">
        <v>270695.56</v>
      </c>
      <c r="M362" s="49">
        <v>620765.06000000006</v>
      </c>
      <c r="N362" s="49">
        <v>2109540.34</v>
      </c>
    </row>
    <row r="363" spans="1:14" x14ac:dyDescent="0.2">
      <c r="A363" s="67">
        <v>76083</v>
      </c>
      <c r="B363" s="50">
        <v>61205634</v>
      </c>
      <c r="C363">
        <v>2.73</v>
      </c>
      <c r="D363">
        <v>0</v>
      </c>
      <c r="E363" s="49">
        <v>2042040.9</v>
      </c>
      <c r="F363" s="49">
        <v>4249.5600000000004</v>
      </c>
      <c r="G363" s="49">
        <v>26852.400000000001</v>
      </c>
      <c r="H363" s="49">
        <v>1059.6400000000001</v>
      </c>
      <c r="I363" s="49">
        <v>360795.44</v>
      </c>
      <c r="J363" s="49">
        <v>28535.91</v>
      </c>
      <c r="K363">
        <v>0</v>
      </c>
      <c r="L363" s="49">
        <v>330969.23</v>
      </c>
      <c r="M363" s="49">
        <v>752462.18</v>
      </c>
      <c r="N363" s="49">
        <v>2794503.08</v>
      </c>
    </row>
    <row r="364" spans="1:14" x14ac:dyDescent="0.2">
      <c r="A364" s="67">
        <v>77100</v>
      </c>
      <c r="B364" s="50">
        <v>4813135</v>
      </c>
      <c r="C364">
        <v>3.15</v>
      </c>
      <c r="D364">
        <v>0</v>
      </c>
      <c r="E364" s="49">
        <v>159890.18</v>
      </c>
      <c r="F364">
        <v>0</v>
      </c>
      <c r="G364" s="49">
        <v>6086.82</v>
      </c>
      <c r="H364">
        <v>0</v>
      </c>
      <c r="I364" s="49">
        <v>20117.240000000002</v>
      </c>
      <c r="J364">
        <v>868.84</v>
      </c>
      <c r="K364" s="49">
        <v>22000.78</v>
      </c>
      <c r="L364" s="49">
        <v>42401.35</v>
      </c>
      <c r="M364" s="49">
        <v>91475.03</v>
      </c>
      <c r="N364" s="49">
        <v>251365.21</v>
      </c>
    </row>
    <row r="365" spans="1:14" x14ac:dyDescent="0.2">
      <c r="A365" s="67">
        <v>77101</v>
      </c>
      <c r="B365" s="50">
        <v>9242577</v>
      </c>
      <c r="C365">
        <v>3.23</v>
      </c>
      <c r="D365">
        <v>0</v>
      </c>
      <c r="E365" s="49">
        <v>306780.63</v>
      </c>
      <c r="F365" s="49">
        <v>3051.15</v>
      </c>
      <c r="G365" s="49">
        <v>18161.23</v>
      </c>
      <c r="H365">
        <v>0</v>
      </c>
      <c r="I365" s="49">
        <v>54875.1</v>
      </c>
      <c r="J365">
        <v>953.1</v>
      </c>
      <c r="K365" s="49">
        <v>4791.54</v>
      </c>
      <c r="L365" s="49">
        <v>148766.29</v>
      </c>
      <c r="M365" s="49">
        <v>230598.39999999999</v>
      </c>
      <c r="N365" s="49">
        <v>537379.03</v>
      </c>
    </row>
    <row r="366" spans="1:14" x14ac:dyDescent="0.2">
      <c r="A366" s="67">
        <v>77102</v>
      </c>
      <c r="B366" s="50">
        <v>33977316</v>
      </c>
      <c r="C366">
        <v>3</v>
      </c>
      <c r="D366">
        <v>0</v>
      </c>
      <c r="E366" s="49">
        <v>1130459.28</v>
      </c>
      <c r="F366">
        <v>0</v>
      </c>
      <c r="G366" s="49">
        <v>33458.629999999997</v>
      </c>
      <c r="H366">
        <v>0</v>
      </c>
      <c r="I366" s="49">
        <v>110563.07</v>
      </c>
      <c r="J366">
        <v>0</v>
      </c>
      <c r="K366" s="49">
        <v>8124.6</v>
      </c>
      <c r="L366" s="49">
        <v>263734.32</v>
      </c>
      <c r="M366" s="49">
        <v>415880.62</v>
      </c>
      <c r="N366" s="49">
        <v>1546339.9</v>
      </c>
    </row>
    <row r="367" spans="1:14" x14ac:dyDescent="0.2">
      <c r="A367" s="67">
        <v>77103</v>
      </c>
      <c r="B367" s="50">
        <v>10855996</v>
      </c>
      <c r="C367">
        <v>2.94</v>
      </c>
      <c r="D367">
        <v>0</v>
      </c>
      <c r="E367" s="49">
        <v>361413.26</v>
      </c>
      <c r="F367">
        <v>0</v>
      </c>
      <c r="G367" s="49">
        <v>10455.370000000001</v>
      </c>
      <c r="H367">
        <v>0</v>
      </c>
      <c r="I367" s="49">
        <v>36960.879999999997</v>
      </c>
      <c r="J367">
        <v>0</v>
      </c>
      <c r="K367">
        <v>0</v>
      </c>
      <c r="L367" s="49">
        <v>101638.96</v>
      </c>
      <c r="M367" s="49">
        <v>149055.20000000001</v>
      </c>
      <c r="N367" s="49">
        <v>510468.46</v>
      </c>
    </row>
    <row r="368" spans="1:14" x14ac:dyDescent="0.2">
      <c r="A368" s="67">
        <v>77104</v>
      </c>
      <c r="B368" s="50">
        <v>14098386</v>
      </c>
      <c r="C368">
        <v>2.91</v>
      </c>
      <c r="D368">
        <v>0</v>
      </c>
      <c r="E368" s="49">
        <v>469502.62</v>
      </c>
      <c r="F368" s="49">
        <v>3982.68</v>
      </c>
      <c r="G368" s="49">
        <v>8636.44</v>
      </c>
      <c r="H368">
        <v>0</v>
      </c>
      <c r="I368" s="49">
        <v>28458.54</v>
      </c>
      <c r="J368" s="49">
        <v>2605.3200000000002</v>
      </c>
      <c r="K368" s="49">
        <v>4452.2</v>
      </c>
      <c r="L368" s="49">
        <v>74643.289999999994</v>
      </c>
      <c r="M368" s="49">
        <v>122778.46</v>
      </c>
      <c r="N368" s="49">
        <v>592281.07999999996</v>
      </c>
    </row>
    <row r="369" spans="1:14" x14ac:dyDescent="0.2">
      <c r="A369" s="67">
        <v>78001</v>
      </c>
      <c r="B369" s="50">
        <v>15415980</v>
      </c>
      <c r="C369">
        <v>2.4</v>
      </c>
      <c r="D369">
        <v>0</v>
      </c>
      <c r="E369" s="49">
        <v>516077.68</v>
      </c>
      <c r="F369">
        <v>0</v>
      </c>
      <c r="G369" s="49">
        <v>59184.3</v>
      </c>
      <c r="H369">
        <v>0</v>
      </c>
      <c r="I369" s="49">
        <v>87256.27</v>
      </c>
      <c r="J369">
        <v>706.56</v>
      </c>
      <c r="K369">
        <v>0</v>
      </c>
      <c r="L369" s="49">
        <v>165476.53</v>
      </c>
      <c r="M369" s="49">
        <v>312623.65999999997</v>
      </c>
      <c r="N369" s="49">
        <v>828701.34</v>
      </c>
    </row>
    <row r="370" spans="1:14" x14ac:dyDescent="0.2">
      <c r="A370" s="67">
        <v>78002</v>
      </c>
      <c r="B370" s="50">
        <v>21976870</v>
      </c>
      <c r="C370">
        <v>2.2599999999999998</v>
      </c>
      <c r="D370">
        <v>0</v>
      </c>
      <c r="E370" s="49">
        <v>736770.61</v>
      </c>
      <c r="F370" s="49">
        <v>2234.2199999999998</v>
      </c>
      <c r="G370" s="49">
        <v>130519.96</v>
      </c>
      <c r="H370" s="49">
        <v>13120.03</v>
      </c>
      <c r="I370" s="49">
        <v>192427.47</v>
      </c>
      <c r="J370" s="49">
        <v>3330.71</v>
      </c>
      <c r="K370">
        <v>0</v>
      </c>
      <c r="L370" s="49">
        <v>369713.26</v>
      </c>
      <c r="M370" s="49">
        <v>711345.65</v>
      </c>
      <c r="N370" s="49">
        <v>1448116.26</v>
      </c>
    </row>
    <row r="371" spans="1:14" x14ac:dyDescent="0.2">
      <c r="A371" s="67">
        <v>78003</v>
      </c>
      <c r="B371" s="50">
        <v>8069830</v>
      </c>
      <c r="C371">
        <v>2.34</v>
      </c>
      <c r="D371">
        <v>0</v>
      </c>
      <c r="E371" s="49">
        <v>270318.15999999997</v>
      </c>
      <c r="F371">
        <v>0</v>
      </c>
      <c r="G371" s="49">
        <v>29306.23</v>
      </c>
      <c r="H371">
        <v>0</v>
      </c>
      <c r="I371" s="49">
        <v>43206.61</v>
      </c>
      <c r="J371">
        <v>910.37</v>
      </c>
      <c r="K371">
        <v>0</v>
      </c>
      <c r="L371" s="49">
        <v>85692.52</v>
      </c>
      <c r="M371" s="49">
        <v>159115.73000000001</v>
      </c>
      <c r="N371" s="49">
        <v>429433.89</v>
      </c>
    </row>
    <row r="372" spans="1:14" x14ac:dyDescent="0.2">
      <c r="A372" s="67">
        <v>78004</v>
      </c>
      <c r="B372" s="50">
        <v>5793378</v>
      </c>
      <c r="C372">
        <v>2.25</v>
      </c>
      <c r="D372">
        <v>0</v>
      </c>
      <c r="E372" s="49">
        <v>194241.83</v>
      </c>
      <c r="F372">
        <v>0</v>
      </c>
      <c r="G372" s="49">
        <v>39027.33</v>
      </c>
      <c r="H372">
        <v>0</v>
      </c>
      <c r="I372" s="49">
        <v>57538.55</v>
      </c>
      <c r="J372">
        <v>312.07</v>
      </c>
      <c r="K372">
        <v>0</v>
      </c>
      <c r="L372" s="49">
        <v>114833.64</v>
      </c>
      <c r="M372" s="49">
        <v>211711.59</v>
      </c>
      <c r="N372" s="49">
        <v>405953.42</v>
      </c>
    </row>
    <row r="373" spans="1:14" x14ac:dyDescent="0.2">
      <c r="A373" s="67">
        <v>78005</v>
      </c>
      <c r="B373" s="50">
        <v>21905327</v>
      </c>
      <c r="C373">
        <v>2.31</v>
      </c>
      <c r="D373">
        <v>0</v>
      </c>
      <c r="E373" s="49">
        <v>733996.47</v>
      </c>
      <c r="F373">
        <v>0</v>
      </c>
      <c r="G373" s="49">
        <v>111935.52</v>
      </c>
      <c r="H373">
        <v>0</v>
      </c>
      <c r="I373" s="49">
        <v>165028.16</v>
      </c>
      <c r="J373">
        <v>0</v>
      </c>
      <c r="K373">
        <v>0</v>
      </c>
      <c r="L373" s="49">
        <v>315181.69</v>
      </c>
      <c r="M373" s="49">
        <v>592145.37</v>
      </c>
      <c r="N373" s="49">
        <v>1326141.8400000001</v>
      </c>
    </row>
    <row r="374" spans="1:14" x14ac:dyDescent="0.2">
      <c r="A374" s="67">
        <v>78009</v>
      </c>
      <c r="B374" s="50">
        <v>9212880</v>
      </c>
      <c r="C374">
        <v>2.2799999999999998</v>
      </c>
      <c r="D374">
        <v>0</v>
      </c>
      <c r="E374" s="49">
        <v>308796.94</v>
      </c>
      <c r="F374">
        <v>0</v>
      </c>
      <c r="G374" s="49">
        <v>36772.1</v>
      </c>
      <c r="H374">
        <v>0</v>
      </c>
      <c r="I374" s="49">
        <v>56099.58</v>
      </c>
      <c r="J374">
        <v>422.53</v>
      </c>
      <c r="K374">
        <v>0</v>
      </c>
      <c r="L374" s="49">
        <v>107628.85</v>
      </c>
      <c r="M374" s="49">
        <v>200923.06</v>
      </c>
      <c r="N374" s="49">
        <v>509720</v>
      </c>
    </row>
    <row r="375" spans="1:14" x14ac:dyDescent="0.2">
      <c r="A375" s="67">
        <v>78012</v>
      </c>
      <c r="B375" s="50">
        <v>40469912</v>
      </c>
      <c r="C375">
        <v>2.25</v>
      </c>
      <c r="D375">
        <v>0</v>
      </c>
      <c r="E375" s="49">
        <v>1356885.33</v>
      </c>
      <c r="F375">
        <v>0</v>
      </c>
      <c r="G375" s="49">
        <v>221440.76</v>
      </c>
      <c r="H375">
        <v>0</v>
      </c>
      <c r="I375" s="49">
        <v>326473.33</v>
      </c>
      <c r="J375">
        <v>0</v>
      </c>
      <c r="K375">
        <v>0</v>
      </c>
      <c r="L375" s="49">
        <v>628928.61</v>
      </c>
      <c r="M375" s="49">
        <v>1176842.7</v>
      </c>
      <c r="N375" s="49">
        <v>2533728.0299999998</v>
      </c>
    </row>
    <row r="376" spans="1:14" x14ac:dyDescent="0.2">
      <c r="A376" s="67">
        <v>79077</v>
      </c>
      <c r="B376" s="50">
        <v>208692559</v>
      </c>
      <c r="C376">
        <v>2.69</v>
      </c>
      <c r="D376">
        <v>0</v>
      </c>
      <c r="E376" s="49">
        <v>6965600.4100000001</v>
      </c>
      <c r="F376" s="49">
        <v>11458.69</v>
      </c>
      <c r="G376" s="49">
        <v>286319.06</v>
      </c>
      <c r="H376">
        <v>791.53</v>
      </c>
      <c r="I376" s="49">
        <v>401268.99</v>
      </c>
      <c r="J376" s="49">
        <v>315482.02</v>
      </c>
      <c r="K376">
        <v>0</v>
      </c>
      <c r="L376" s="49">
        <v>856414.01</v>
      </c>
      <c r="M376" s="49">
        <v>1871734.3</v>
      </c>
      <c r="N376" s="49">
        <v>8837334.7100000009</v>
      </c>
    </row>
    <row r="377" spans="1:14" x14ac:dyDescent="0.2">
      <c r="A377" s="67">
        <v>79078</v>
      </c>
      <c r="B377" s="50">
        <v>12583103</v>
      </c>
      <c r="C377">
        <v>2.65</v>
      </c>
      <c r="D377">
        <v>0</v>
      </c>
      <c r="E377" s="49">
        <v>420163.02</v>
      </c>
      <c r="F377" s="49">
        <v>4766.6499999999996</v>
      </c>
      <c r="G377" s="49">
        <v>17644.27</v>
      </c>
      <c r="H377">
        <v>0</v>
      </c>
      <c r="I377" s="49">
        <v>23049.35</v>
      </c>
      <c r="J377" s="49">
        <v>25066.94</v>
      </c>
      <c r="K377">
        <v>0</v>
      </c>
      <c r="L377" s="49">
        <v>52877.760000000002</v>
      </c>
      <c r="M377" s="49">
        <v>123404.96</v>
      </c>
      <c r="N377" s="49">
        <v>543567.98</v>
      </c>
    </row>
    <row r="378" spans="1:14" x14ac:dyDescent="0.2">
      <c r="A378" s="67">
        <v>80116</v>
      </c>
      <c r="B378" s="50">
        <v>18363386</v>
      </c>
      <c r="C378">
        <v>1.86</v>
      </c>
      <c r="D378">
        <v>0</v>
      </c>
      <c r="E378" s="49">
        <v>618148.67000000004</v>
      </c>
      <c r="F378">
        <v>0</v>
      </c>
      <c r="G378" s="49">
        <v>17807.36</v>
      </c>
      <c r="H378">
        <v>0</v>
      </c>
      <c r="I378" s="49">
        <v>67092.38</v>
      </c>
      <c r="J378">
        <v>264.89</v>
      </c>
      <c r="K378">
        <v>0</v>
      </c>
      <c r="L378" s="49">
        <v>162286.54</v>
      </c>
      <c r="M378" s="49">
        <v>247451.16</v>
      </c>
      <c r="N378" s="49">
        <v>865599.83</v>
      </c>
    </row>
    <row r="379" spans="1:14" x14ac:dyDescent="0.2">
      <c r="A379" s="67">
        <v>80118</v>
      </c>
      <c r="B379" s="50">
        <v>14375378</v>
      </c>
      <c r="C379">
        <v>1.95</v>
      </c>
      <c r="D379">
        <v>0</v>
      </c>
      <c r="E379" s="49">
        <v>483460.49</v>
      </c>
      <c r="F379">
        <v>0</v>
      </c>
      <c r="G379" s="49">
        <v>14581.76</v>
      </c>
      <c r="H379">
        <v>0</v>
      </c>
      <c r="I379" s="49">
        <v>61407.4</v>
      </c>
      <c r="J379">
        <v>0</v>
      </c>
      <c r="K379">
        <v>0</v>
      </c>
      <c r="L379" s="49">
        <v>147014.79</v>
      </c>
      <c r="M379" s="49">
        <v>223003.94</v>
      </c>
      <c r="N379" s="49">
        <v>706464.43</v>
      </c>
    </row>
    <row r="380" spans="1:14" x14ac:dyDescent="0.2">
      <c r="A380" s="67">
        <v>80119</v>
      </c>
      <c r="B380" s="50">
        <v>28151328</v>
      </c>
      <c r="C380">
        <v>1.95</v>
      </c>
      <c r="D380">
        <v>0</v>
      </c>
      <c r="E380" s="49">
        <v>946761.53</v>
      </c>
      <c r="F380">
        <v>0</v>
      </c>
      <c r="G380" s="49">
        <v>25906.97</v>
      </c>
      <c r="H380">
        <v>0</v>
      </c>
      <c r="I380" s="49">
        <v>103730.22</v>
      </c>
      <c r="J380">
        <v>0</v>
      </c>
      <c r="K380">
        <v>0</v>
      </c>
      <c r="L380" s="49">
        <v>225872.25</v>
      </c>
      <c r="M380" s="49">
        <v>355509.44</v>
      </c>
      <c r="N380" s="49">
        <v>1302270.97</v>
      </c>
    </row>
    <row r="381" spans="1:14" x14ac:dyDescent="0.2">
      <c r="A381" s="67">
        <v>80121</v>
      </c>
      <c r="B381" s="50">
        <v>17019500</v>
      </c>
      <c r="C381">
        <v>1.97</v>
      </c>
      <c r="D381">
        <v>0</v>
      </c>
      <c r="E381" s="49">
        <v>572268.6</v>
      </c>
      <c r="F381">
        <v>0</v>
      </c>
      <c r="G381" s="49">
        <v>15880.2</v>
      </c>
      <c r="H381">
        <v>0</v>
      </c>
      <c r="I381" s="49">
        <v>63132.85</v>
      </c>
      <c r="J381">
        <v>0</v>
      </c>
      <c r="K381">
        <v>0</v>
      </c>
      <c r="L381" s="49">
        <v>154057.29999999999</v>
      </c>
      <c r="M381" s="49">
        <v>233070.35</v>
      </c>
      <c r="N381" s="49">
        <v>805338.95</v>
      </c>
    </row>
    <row r="382" spans="1:14" x14ac:dyDescent="0.2">
      <c r="A382" s="67">
        <v>80122</v>
      </c>
      <c r="B382" s="50">
        <v>44495700</v>
      </c>
      <c r="C382">
        <v>1.93</v>
      </c>
      <c r="D382">
        <v>0</v>
      </c>
      <c r="E382" s="49">
        <v>1496746.8</v>
      </c>
      <c r="F382">
        <v>0</v>
      </c>
      <c r="G382" s="49">
        <v>8386.56</v>
      </c>
      <c r="H382">
        <v>0</v>
      </c>
      <c r="I382" s="49">
        <v>35036.92</v>
      </c>
      <c r="J382" s="49">
        <v>85987.64</v>
      </c>
      <c r="K382">
        <v>0</v>
      </c>
      <c r="L382" s="49">
        <v>84997.64</v>
      </c>
      <c r="M382" s="49">
        <v>214408.76</v>
      </c>
      <c r="N382" s="49">
        <v>1711155.56</v>
      </c>
    </row>
    <row r="383" spans="1:14" x14ac:dyDescent="0.2">
      <c r="A383" s="67">
        <v>80125</v>
      </c>
      <c r="B383" s="50">
        <v>262178959</v>
      </c>
      <c r="C383">
        <v>1.95</v>
      </c>
      <c r="D383">
        <v>0</v>
      </c>
      <c r="E383" s="49">
        <v>8817379.9000000004</v>
      </c>
      <c r="F383">
        <v>0</v>
      </c>
      <c r="G383" s="49">
        <v>167999.99</v>
      </c>
      <c r="H383">
        <v>0</v>
      </c>
      <c r="I383" s="49">
        <v>685852.11</v>
      </c>
      <c r="J383">
        <v>0</v>
      </c>
      <c r="K383">
        <v>0</v>
      </c>
      <c r="L383" s="49">
        <v>1644844.73</v>
      </c>
      <c r="M383" s="49">
        <v>2498696.8199999998</v>
      </c>
      <c r="N383" s="49">
        <v>11316076.720000001</v>
      </c>
    </row>
    <row r="384" spans="1:14" x14ac:dyDescent="0.2">
      <c r="A384" s="67">
        <v>81094</v>
      </c>
      <c r="B384" s="50">
        <v>67908288</v>
      </c>
      <c r="C384">
        <v>2.0099999999999998</v>
      </c>
      <c r="D384">
        <v>0</v>
      </c>
      <c r="E384" s="49">
        <v>2282436.27</v>
      </c>
      <c r="F384">
        <v>0</v>
      </c>
      <c r="G384" s="49">
        <v>102368.51</v>
      </c>
      <c r="H384">
        <v>0</v>
      </c>
      <c r="I384" s="49">
        <v>167184.46</v>
      </c>
      <c r="J384">
        <v>39.979999999999997</v>
      </c>
      <c r="K384">
        <v>0</v>
      </c>
      <c r="L384" s="49">
        <v>699175.05</v>
      </c>
      <c r="M384" s="49">
        <v>968768</v>
      </c>
      <c r="N384" s="49">
        <v>3251204.27</v>
      </c>
    </row>
    <row r="385" spans="1:14" x14ac:dyDescent="0.2">
      <c r="A385" s="67">
        <v>81095</v>
      </c>
      <c r="B385" s="50">
        <v>15406082</v>
      </c>
      <c r="C385">
        <v>2.57</v>
      </c>
      <c r="D385">
        <v>0</v>
      </c>
      <c r="E385" s="49">
        <v>514848</v>
      </c>
      <c r="F385">
        <v>0</v>
      </c>
      <c r="G385" s="49">
        <v>29589.759999999998</v>
      </c>
      <c r="H385">
        <v>0</v>
      </c>
      <c r="I385" s="49">
        <v>36354.75</v>
      </c>
      <c r="J385">
        <v>0</v>
      </c>
      <c r="K385" s="49">
        <v>50374.27</v>
      </c>
      <c r="L385" s="49">
        <v>206658.69</v>
      </c>
      <c r="M385" s="49">
        <v>322977.46000000002</v>
      </c>
      <c r="N385" s="49">
        <v>837825.46</v>
      </c>
    </row>
    <row r="386" spans="1:14" x14ac:dyDescent="0.2">
      <c r="A386" s="67">
        <v>81096</v>
      </c>
      <c r="B386" s="50">
        <v>234669435</v>
      </c>
      <c r="C386">
        <v>2.66</v>
      </c>
      <c r="D386">
        <v>0</v>
      </c>
      <c r="E386" s="49">
        <v>7835053.9199999999</v>
      </c>
      <c r="F386">
        <v>0</v>
      </c>
      <c r="G386" s="49">
        <v>235117.9</v>
      </c>
      <c r="H386">
        <v>0</v>
      </c>
      <c r="I386" s="49">
        <v>299941.94</v>
      </c>
      <c r="J386">
        <v>0</v>
      </c>
      <c r="K386" s="49">
        <v>1535.33</v>
      </c>
      <c r="L386" s="49">
        <v>1558827.38</v>
      </c>
      <c r="M386" s="49">
        <v>2095422.54</v>
      </c>
      <c r="N386" s="49">
        <v>9930476.4600000009</v>
      </c>
    </row>
    <row r="387" spans="1:14" x14ac:dyDescent="0.2">
      <c r="A387" s="67">
        <v>81097</v>
      </c>
      <c r="B387" s="50">
        <v>9787102</v>
      </c>
      <c r="C387">
        <v>2.54</v>
      </c>
      <c r="D387">
        <v>0</v>
      </c>
      <c r="E387" s="49">
        <v>327170.88</v>
      </c>
      <c r="F387">
        <v>0</v>
      </c>
      <c r="G387" s="49">
        <v>16616.36</v>
      </c>
      <c r="H387">
        <v>0</v>
      </c>
      <c r="I387" s="49">
        <v>20865.53</v>
      </c>
      <c r="J387" s="49">
        <v>1218.3</v>
      </c>
      <c r="K387" s="49">
        <v>41179.26</v>
      </c>
      <c r="L387" s="49">
        <v>109229.9</v>
      </c>
      <c r="M387" s="49">
        <v>189109.34</v>
      </c>
      <c r="N387" s="49">
        <v>516280.22</v>
      </c>
    </row>
    <row r="388" spans="1:14" x14ac:dyDescent="0.2">
      <c r="A388" s="67">
        <v>82100</v>
      </c>
      <c r="B388" s="50">
        <v>67547142</v>
      </c>
      <c r="C388">
        <v>2.62</v>
      </c>
      <c r="D388">
        <v>0</v>
      </c>
      <c r="E388" s="49">
        <v>2256165.06</v>
      </c>
      <c r="F388">
        <v>0</v>
      </c>
      <c r="G388" s="49">
        <v>64713.120000000003</v>
      </c>
      <c r="H388" s="49">
        <v>22241</v>
      </c>
      <c r="I388" s="49">
        <v>770403.78</v>
      </c>
      <c r="J388">
        <v>0</v>
      </c>
      <c r="K388">
        <v>0</v>
      </c>
      <c r="L388" s="49">
        <v>651140.43999999994</v>
      </c>
      <c r="M388" s="49">
        <v>1508498.34</v>
      </c>
      <c r="N388" s="49">
        <v>3764663.4</v>
      </c>
    </row>
    <row r="389" spans="1:14" x14ac:dyDescent="0.2">
      <c r="A389" s="67">
        <v>82101</v>
      </c>
      <c r="B389" s="50">
        <v>34129765</v>
      </c>
      <c r="C389">
        <v>2.41</v>
      </c>
      <c r="D389">
        <v>0</v>
      </c>
      <c r="E389" s="49">
        <v>1142438.25</v>
      </c>
      <c r="F389">
        <v>0</v>
      </c>
      <c r="G389" s="49">
        <v>24208.57</v>
      </c>
      <c r="H389">
        <v>0</v>
      </c>
      <c r="I389" s="49">
        <v>236114.12</v>
      </c>
      <c r="J389">
        <v>0</v>
      </c>
      <c r="K389" s="49">
        <v>10442.24</v>
      </c>
      <c r="L389" s="49">
        <v>209462.75</v>
      </c>
      <c r="M389" s="49">
        <v>480227.68</v>
      </c>
      <c r="N389" s="49">
        <v>1622665.93</v>
      </c>
    </row>
    <row r="390" spans="1:14" x14ac:dyDescent="0.2">
      <c r="A390" s="67">
        <v>82105</v>
      </c>
      <c r="B390" s="50">
        <v>8930636</v>
      </c>
      <c r="C390">
        <v>2.66</v>
      </c>
      <c r="D390">
        <v>0</v>
      </c>
      <c r="E390" s="49">
        <v>298172.68</v>
      </c>
      <c r="F390">
        <v>0</v>
      </c>
      <c r="G390" s="49">
        <v>2899.33</v>
      </c>
      <c r="H390">
        <v>0</v>
      </c>
      <c r="I390" s="49">
        <v>34516.300000000003</v>
      </c>
      <c r="J390" s="49">
        <v>7373.7</v>
      </c>
      <c r="K390">
        <v>0</v>
      </c>
      <c r="L390" s="49">
        <v>25865.88</v>
      </c>
      <c r="M390" s="49">
        <v>70655.210000000006</v>
      </c>
      <c r="N390" s="49">
        <v>368827.89</v>
      </c>
    </row>
    <row r="391" spans="1:14" x14ac:dyDescent="0.2">
      <c r="A391" s="67">
        <v>82108</v>
      </c>
      <c r="B391" s="50">
        <v>40223596</v>
      </c>
      <c r="C391">
        <v>2.6</v>
      </c>
      <c r="D391">
        <v>0</v>
      </c>
      <c r="E391" s="49">
        <v>1343797.94</v>
      </c>
      <c r="F391">
        <v>0</v>
      </c>
      <c r="G391" s="49">
        <v>34235.07</v>
      </c>
      <c r="H391">
        <v>0</v>
      </c>
      <c r="I391" s="49">
        <v>407565.36</v>
      </c>
      <c r="J391">
        <v>0</v>
      </c>
      <c r="K391">
        <v>61.73</v>
      </c>
      <c r="L391" s="49">
        <v>335374.48</v>
      </c>
      <c r="M391" s="49">
        <v>777236.64</v>
      </c>
      <c r="N391" s="49">
        <v>2121034.58</v>
      </c>
    </row>
    <row r="392" spans="1:14" x14ac:dyDescent="0.2">
      <c r="A392" s="67">
        <v>83001</v>
      </c>
      <c r="B392" s="50">
        <v>41152701</v>
      </c>
      <c r="C392">
        <v>1.52</v>
      </c>
      <c r="D392">
        <v>0</v>
      </c>
      <c r="E392" s="49">
        <v>1390082.27</v>
      </c>
      <c r="F392">
        <v>0</v>
      </c>
      <c r="G392" s="49">
        <v>45181.64</v>
      </c>
      <c r="H392">
        <v>0</v>
      </c>
      <c r="I392" s="49">
        <v>179129.3</v>
      </c>
      <c r="J392">
        <v>0</v>
      </c>
      <c r="K392">
        <v>0</v>
      </c>
      <c r="L392" s="49">
        <v>279944.59000000003</v>
      </c>
      <c r="M392" s="49">
        <v>504255.53</v>
      </c>
      <c r="N392" s="49">
        <v>1894337.8</v>
      </c>
    </row>
    <row r="393" spans="1:14" x14ac:dyDescent="0.2">
      <c r="A393" s="67">
        <v>83002</v>
      </c>
      <c r="B393" s="50">
        <v>61511506</v>
      </c>
      <c r="C393">
        <v>1.1200000000000001</v>
      </c>
      <c r="D393">
        <v>0</v>
      </c>
      <c r="E393" s="49">
        <v>2086214.4</v>
      </c>
      <c r="F393">
        <v>0</v>
      </c>
      <c r="G393" s="49">
        <v>46641.54</v>
      </c>
      <c r="H393">
        <v>0</v>
      </c>
      <c r="I393" s="49">
        <v>187859.09</v>
      </c>
      <c r="J393">
        <v>0</v>
      </c>
      <c r="K393">
        <v>0</v>
      </c>
      <c r="L393" s="49">
        <v>283102.17</v>
      </c>
      <c r="M393" s="49">
        <v>517602.8</v>
      </c>
      <c r="N393" s="49">
        <v>2603817.2000000002</v>
      </c>
    </row>
    <row r="394" spans="1:14" x14ac:dyDescent="0.2">
      <c r="A394" s="67">
        <v>83003</v>
      </c>
      <c r="B394" s="50">
        <v>304256903</v>
      </c>
      <c r="C394">
        <v>1.58</v>
      </c>
      <c r="D394">
        <v>0</v>
      </c>
      <c r="E394" s="49">
        <v>10271122.789999999</v>
      </c>
      <c r="F394">
        <v>0</v>
      </c>
      <c r="G394" s="49">
        <v>149749.04</v>
      </c>
      <c r="H394">
        <v>0</v>
      </c>
      <c r="I394" s="49">
        <v>623403.78</v>
      </c>
      <c r="J394">
        <v>0</v>
      </c>
      <c r="K394">
        <v>0</v>
      </c>
      <c r="L394" s="49">
        <v>956451.17</v>
      </c>
      <c r="M394" s="49">
        <v>1729603.98</v>
      </c>
      <c r="N394" s="49">
        <v>12000726.77</v>
      </c>
    </row>
    <row r="395" spans="1:14" x14ac:dyDescent="0.2">
      <c r="A395" s="67">
        <v>83005</v>
      </c>
      <c r="B395" s="50">
        <v>999732055</v>
      </c>
      <c r="C395">
        <v>1.55</v>
      </c>
      <c r="D395">
        <v>0</v>
      </c>
      <c r="E395" s="49">
        <v>33759301.939999998</v>
      </c>
      <c r="F395">
        <v>0</v>
      </c>
      <c r="G395" s="49">
        <v>635147.43000000005</v>
      </c>
      <c r="H395">
        <v>0</v>
      </c>
      <c r="I395" s="49">
        <v>2557369.58</v>
      </c>
      <c r="J395">
        <v>0</v>
      </c>
      <c r="K395">
        <v>0</v>
      </c>
      <c r="L395" s="49">
        <v>3647943.06</v>
      </c>
      <c r="M395" s="49">
        <v>6840460.0700000003</v>
      </c>
      <c r="N395" s="49">
        <v>40599762.009999998</v>
      </c>
    </row>
    <row r="396" spans="1:14" x14ac:dyDescent="0.2">
      <c r="A396" s="67">
        <v>84001</v>
      </c>
      <c r="B396" s="50">
        <v>115670500</v>
      </c>
      <c r="C396">
        <v>2.59</v>
      </c>
      <c r="D396">
        <v>0</v>
      </c>
      <c r="E396" s="49">
        <v>3864739.95</v>
      </c>
      <c r="F396" s="49">
        <v>6505.91</v>
      </c>
      <c r="G396" s="49">
        <v>117896.83</v>
      </c>
      <c r="H396">
        <v>0</v>
      </c>
      <c r="I396" s="49">
        <v>248005.88</v>
      </c>
      <c r="J396">
        <v>0</v>
      </c>
      <c r="K396">
        <v>256.37</v>
      </c>
      <c r="L396" s="49">
        <v>921803.87</v>
      </c>
      <c r="M396" s="49">
        <v>1294468.8600000001</v>
      </c>
      <c r="N396" s="49">
        <v>5159208.8099999996</v>
      </c>
    </row>
    <row r="397" spans="1:14" x14ac:dyDescent="0.2">
      <c r="A397" s="67">
        <v>84002</v>
      </c>
      <c r="B397" s="50">
        <v>13687060</v>
      </c>
      <c r="C397">
        <v>2.57</v>
      </c>
      <c r="D397">
        <v>0</v>
      </c>
      <c r="E397" s="49">
        <v>457400.88</v>
      </c>
      <c r="F397">
        <v>0</v>
      </c>
      <c r="G397" s="49">
        <v>18820.849999999999</v>
      </c>
      <c r="H397">
        <v>0</v>
      </c>
      <c r="I397" s="49">
        <v>38696.22</v>
      </c>
      <c r="J397">
        <v>0</v>
      </c>
      <c r="K397">
        <v>594.41999999999996</v>
      </c>
      <c r="L397" s="49">
        <v>157117.28</v>
      </c>
      <c r="M397" s="49">
        <v>215228.77</v>
      </c>
      <c r="N397" s="49">
        <v>672629.65</v>
      </c>
    </row>
    <row r="398" spans="1:14" x14ac:dyDescent="0.2">
      <c r="A398" s="67">
        <v>84003</v>
      </c>
      <c r="B398" s="50">
        <v>13907190</v>
      </c>
      <c r="C398">
        <v>2.5099999999999998</v>
      </c>
      <c r="D398">
        <v>0</v>
      </c>
      <c r="E398" s="49">
        <v>465043.5</v>
      </c>
      <c r="F398">
        <v>0</v>
      </c>
      <c r="G398" s="49">
        <v>13696.1</v>
      </c>
      <c r="H398">
        <v>0</v>
      </c>
      <c r="I398" s="49">
        <v>29596.76</v>
      </c>
      <c r="J398">
        <v>0</v>
      </c>
      <c r="K398">
        <v>0</v>
      </c>
      <c r="L398" s="49">
        <v>116304.91</v>
      </c>
      <c r="M398" s="49">
        <v>159597.76999999999</v>
      </c>
      <c r="N398" s="49">
        <v>624641.27</v>
      </c>
    </row>
    <row r="399" spans="1:14" x14ac:dyDescent="0.2">
      <c r="A399" s="67">
        <v>84004</v>
      </c>
      <c r="B399" s="50">
        <v>16372099</v>
      </c>
      <c r="C399">
        <v>2.57</v>
      </c>
      <c r="D399">
        <v>0</v>
      </c>
      <c r="E399" s="49">
        <v>547130.82999999996</v>
      </c>
      <c r="F399">
        <v>0</v>
      </c>
      <c r="G399" s="49">
        <v>19103.25</v>
      </c>
      <c r="H399">
        <v>0</v>
      </c>
      <c r="I399" s="49">
        <v>41603.69</v>
      </c>
      <c r="J399">
        <v>0</v>
      </c>
      <c r="K399">
        <v>110.52</v>
      </c>
      <c r="L399" s="49">
        <v>162859.51999999999</v>
      </c>
      <c r="M399" s="49">
        <v>223676.98</v>
      </c>
      <c r="N399" s="49">
        <v>770807.81</v>
      </c>
    </row>
    <row r="400" spans="1:14" x14ac:dyDescent="0.2">
      <c r="A400" s="67">
        <v>84005</v>
      </c>
      <c r="B400" s="50">
        <v>23705470</v>
      </c>
      <c r="C400">
        <v>2.4900000000000002</v>
      </c>
      <c r="D400">
        <v>0</v>
      </c>
      <c r="E400" s="49">
        <v>792851.49</v>
      </c>
      <c r="F400">
        <v>0</v>
      </c>
      <c r="G400" s="49">
        <v>32280.73</v>
      </c>
      <c r="H400">
        <v>0</v>
      </c>
      <c r="I400" s="49">
        <v>67403.759999999995</v>
      </c>
      <c r="J400">
        <v>0</v>
      </c>
      <c r="K400">
        <v>274.24</v>
      </c>
      <c r="L400" s="49">
        <v>263998.36</v>
      </c>
      <c r="M400" s="49">
        <v>363957.08</v>
      </c>
      <c r="N400" s="49">
        <v>1156808.57</v>
      </c>
    </row>
    <row r="401" spans="1:14" x14ac:dyDescent="0.2">
      <c r="A401" s="67">
        <v>84006</v>
      </c>
      <c r="B401" s="50">
        <v>29362750</v>
      </c>
      <c r="C401">
        <v>2.13</v>
      </c>
      <c r="D401">
        <v>0</v>
      </c>
      <c r="E401" s="49">
        <v>985690.19</v>
      </c>
      <c r="F401">
        <v>0</v>
      </c>
      <c r="G401" s="49">
        <v>44540.75</v>
      </c>
      <c r="H401">
        <v>0</v>
      </c>
      <c r="I401" s="49">
        <v>88672.51</v>
      </c>
      <c r="J401">
        <v>0</v>
      </c>
      <c r="K401">
        <v>0</v>
      </c>
      <c r="L401" s="49">
        <v>395066.9</v>
      </c>
      <c r="M401" s="49">
        <v>528280.16</v>
      </c>
      <c r="N401" s="49">
        <v>1513970.35</v>
      </c>
    </row>
    <row r="402" spans="1:14" x14ac:dyDescent="0.2">
      <c r="A402" s="67">
        <v>85043</v>
      </c>
      <c r="B402" s="50">
        <v>3090430</v>
      </c>
      <c r="C402">
        <v>2.59</v>
      </c>
      <c r="D402">
        <v>0</v>
      </c>
      <c r="E402" s="49">
        <v>103256.3</v>
      </c>
      <c r="F402">
        <v>0</v>
      </c>
      <c r="G402" s="49">
        <v>4094.63</v>
      </c>
      <c r="H402">
        <v>0</v>
      </c>
      <c r="I402" s="49">
        <v>5817.82</v>
      </c>
      <c r="J402">
        <v>0</v>
      </c>
      <c r="K402" s="49">
        <v>1289.19</v>
      </c>
      <c r="L402" s="49">
        <v>33522.01</v>
      </c>
      <c r="M402" s="49">
        <v>44723.64</v>
      </c>
      <c r="N402" s="49">
        <v>147979.94</v>
      </c>
    </row>
    <row r="403" spans="1:14" x14ac:dyDescent="0.2">
      <c r="A403" s="67">
        <v>85044</v>
      </c>
      <c r="B403" s="50">
        <v>20886011</v>
      </c>
      <c r="C403">
        <v>2.46</v>
      </c>
      <c r="D403">
        <v>0</v>
      </c>
      <c r="E403" s="49">
        <v>698766.98</v>
      </c>
      <c r="F403">
        <v>0</v>
      </c>
      <c r="G403" s="49">
        <v>33952.11</v>
      </c>
      <c r="H403">
        <v>0</v>
      </c>
      <c r="I403" s="49">
        <v>50539.72</v>
      </c>
      <c r="J403">
        <v>0</v>
      </c>
      <c r="K403" s="49">
        <v>6952.77</v>
      </c>
      <c r="L403" s="49">
        <v>257955.59</v>
      </c>
      <c r="M403" s="49">
        <v>349400.19</v>
      </c>
      <c r="N403" s="49">
        <v>1048167.17</v>
      </c>
    </row>
    <row r="404" spans="1:14" x14ac:dyDescent="0.2">
      <c r="A404" s="67">
        <v>85045</v>
      </c>
      <c r="B404" s="50">
        <v>18627510</v>
      </c>
      <c r="C404">
        <v>2.5299999999999998</v>
      </c>
      <c r="D404">
        <v>0</v>
      </c>
      <c r="E404" s="49">
        <v>622758.82999999996</v>
      </c>
      <c r="F404">
        <v>0</v>
      </c>
      <c r="G404" s="49">
        <v>30846.22</v>
      </c>
      <c r="H404">
        <v>0</v>
      </c>
      <c r="I404" s="49">
        <v>43827.63</v>
      </c>
      <c r="J404" s="49">
        <v>10454.290000000001</v>
      </c>
      <c r="K404" s="49">
        <v>9162.5300000000007</v>
      </c>
      <c r="L404" s="49">
        <v>284178.81</v>
      </c>
      <c r="M404" s="49">
        <v>378469.48</v>
      </c>
      <c r="N404" s="49">
        <v>1001228.31</v>
      </c>
    </row>
    <row r="405" spans="1:14" x14ac:dyDescent="0.2">
      <c r="A405" s="67">
        <v>85046</v>
      </c>
      <c r="B405" s="50">
        <v>126986856</v>
      </c>
      <c r="C405">
        <v>2.6</v>
      </c>
      <c r="D405">
        <v>0</v>
      </c>
      <c r="E405" s="49">
        <v>4242402.28</v>
      </c>
      <c r="F405" s="49">
        <v>20474.88</v>
      </c>
      <c r="G405" s="49">
        <v>145760.6</v>
      </c>
      <c r="H405">
        <v>0</v>
      </c>
      <c r="I405" s="49">
        <v>207102.99</v>
      </c>
      <c r="J405" s="49">
        <v>44266.86</v>
      </c>
      <c r="K405" s="49">
        <v>45892.73</v>
      </c>
      <c r="L405" s="49">
        <v>2095805.32</v>
      </c>
      <c r="M405" s="49">
        <v>1753397.18</v>
      </c>
      <c r="N405" s="49">
        <v>5995799.46</v>
      </c>
    </row>
    <row r="406" spans="1:14" x14ac:dyDescent="0.2">
      <c r="A406" s="67">
        <v>85048</v>
      </c>
      <c r="B406" s="50">
        <v>38010984</v>
      </c>
      <c r="C406">
        <v>2.48</v>
      </c>
      <c r="D406">
        <v>0</v>
      </c>
      <c r="E406" s="49">
        <v>1271443.0900000001</v>
      </c>
      <c r="F406">
        <v>0</v>
      </c>
      <c r="G406" s="49">
        <v>47420.4</v>
      </c>
      <c r="H406">
        <v>0</v>
      </c>
      <c r="I406" s="49">
        <v>109908.44</v>
      </c>
      <c r="J406">
        <v>0</v>
      </c>
      <c r="K406" s="49">
        <v>11974.19</v>
      </c>
      <c r="L406" s="49">
        <v>428292.3</v>
      </c>
      <c r="M406" s="49">
        <v>597595.31999999995</v>
      </c>
      <c r="N406" s="49">
        <v>1869038.41</v>
      </c>
    </row>
    <row r="407" spans="1:14" x14ac:dyDescent="0.2">
      <c r="A407" s="67">
        <v>85049</v>
      </c>
      <c r="B407" s="50">
        <v>17638090</v>
      </c>
      <c r="C407">
        <v>2.56</v>
      </c>
      <c r="D407">
        <v>0</v>
      </c>
      <c r="E407" s="49">
        <v>589498.82999999996</v>
      </c>
      <c r="F407">
        <v>0</v>
      </c>
      <c r="G407" s="49">
        <v>24021.83</v>
      </c>
      <c r="H407">
        <v>0</v>
      </c>
      <c r="I407" s="49">
        <v>34131.25</v>
      </c>
      <c r="J407">
        <v>0</v>
      </c>
      <c r="K407" s="49">
        <v>5714.01</v>
      </c>
      <c r="L407" s="49">
        <v>213985.56</v>
      </c>
      <c r="M407" s="49">
        <v>277852.64</v>
      </c>
      <c r="N407" s="49">
        <v>867351.47</v>
      </c>
    </row>
    <row r="408" spans="1:14" x14ac:dyDescent="0.2">
      <c r="A408" s="67">
        <v>86100</v>
      </c>
      <c r="B408" s="50">
        <v>50734342</v>
      </c>
      <c r="C408">
        <v>4.2</v>
      </c>
      <c r="D408">
        <v>0</v>
      </c>
      <c r="E408" s="49">
        <v>1667100.04</v>
      </c>
      <c r="F408">
        <v>0</v>
      </c>
      <c r="G408" s="49">
        <v>38720.949999999997</v>
      </c>
      <c r="H408">
        <v>0</v>
      </c>
      <c r="I408" s="49">
        <v>144822.98000000001</v>
      </c>
      <c r="J408">
        <v>0</v>
      </c>
      <c r="K408">
        <v>0</v>
      </c>
      <c r="L408" s="49">
        <v>340100.22</v>
      </c>
      <c r="M408" s="49">
        <v>523644.15</v>
      </c>
      <c r="N408" s="49">
        <v>2190744.19</v>
      </c>
    </row>
    <row r="409" spans="1:14" x14ac:dyDescent="0.2">
      <c r="A409" s="67">
        <v>87083</v>
      </c>
      <c r="B409" s="50">
        <v>53477341</v>
      </c>
      <c r="C409">
        <v>2.63</v>
      </c>
      <c r="D409">
        <v>0</v>
      </c>
      <c r="E409" s="49">
        <v>1786031.42</v>
      </c>
      <c r="F409" s="49">
        <v>15679.36</v>
      </c>
      <c r="G409" s="49">
        <v>51864.95</v>
      </c>
      <c r="H409">
        <v>0</v>
      </c>
      <c r="I409" s="49">
        <v>294604.53000000003</v>
      </c>
      <c r="J409" s="49">
        <v>2974.21</v>
      </c>
      <c r="K409" s="49">
        <v>3851.26</v>
      </c>
      <c r="L409" s="49">
        <v>354900.71</v>
      </c>
      <c r="M409" s="49">
        <v>723875.02</v>
      </c>
      <c r="N409" s="49">
        <v>2509906.44</v>
      </c>
    </row>
    <row r="410" spans="1:14" x14ac:dyDescent="0.2">
      <c r="A410" s="67">
        <v>88072</v>
      </c>
      <c r="B410" s="50">
        <v>15035997</v>
      </c>
      <c r="C410">
        <v>2.92</v>
      </c>
      <c r="D410">
        <v>0</v>
      </c>
      <c r="E410" s="49">
        <v>500675.24</v>
      </c>
      <c r="F410">
        <v>0</v>
      </c>
      <c r="G410" s="49">
        <v>28717.45</v>
      </c>
      <c r="H410">
        <v>0</v>
      </c>
      <c r="I410" s="49">
        <v>131763.29999999999</v>
      </c>
      <c r="J410">
        <v>0</v>
      </c>
      <c r="K410">
        <v>0</v>
      </c>
      <c r="L410" s="49">
        <v>174888.1</v>
      </c>
      <c r="M410" s="49">
        <v>335368.84000000003</v>
      </c>
      <c r="N410" s="49">
        <v>836044.08</v>
      </c>
    </row>
    <row r="411" spans="1:14" x14ac:dyDescent="0.2">
      <c r="A411" s="67">
        <v>88073</v>
      </c>
      <c r="B411" s="50">
        <v>8614884</v>
      </c>
      <c r="C411">
        <v>2.92</v>
      </c>
      <c r="D411">
        <v>0</v>
      </c>
      <c r="E411" s="49">
        <v>286862.2</v>
      </c>
      <c r="F411">
        <v>0</v>
      </c>
      <c r="G411" s="49">
        <v>13717.78</v>
      </c>
      <c r="H411">
        <v>171.79</v>
      </c>
      <c r="I411" s="49">
        <v>61874.26</v>
      </c>
      <c r="J411">
        <v>521.49</v>
      </c>
      <c r="K411">
        <v>0</v>
      </c>
      <c r="L411" s="49">
        <v>83518.39</v>
      </c>
      <c r="M411" s="49">
        <v>159803.71</v>
      </c>
      <c r="N411" s="49">
        <v>446665.91</v>
      </c>
    </row>
    <row r="412" spans="1:14" x14ac:dyDescent="0.2">
      <c r="A412" s="67">
        <v>88075</v>
      </c>
      <c r="B412" s="50">
        <v>7503114</v>
      </c>
      <c r="C412">
        <v>2.88</v>
      </c>
      <c r="D412">
        <v>0</v>
      </c>
      <c r="E412" s="49">
        <v>249944.93</v>
      </c>
      <c r="F412">
        <v>0</v>
      </c>
      <c r="G412" s="49">
        <v>14445.96</v>
      </c>
      <c r="H412">
        <v>29.52</v>
      </c>
      <c r="I412" s="49">
        <v>64305.13</v>
      </c>
      <c r="J412">
        <v>601.87</v>
      </c>
      <c r="K412">
        <v>0</v>
      </c>
      <c r="L412" s="49">
        <v>81803.62</v>
      </c>
      <c r="M412" s="49">
        <v>161186.1</v>
      </c>
      <c r="N412" s="49">
        <v>411131.03</v>
      </c>
    </row>
    <row r="413" spans="1:14" x14ac:dyDescent="0.2">
      <c r="A413" s="67">
        <v>88080</v>
      </c>
      <c r="B413" s="50">
        <v>95380674</v>
      </c>
      <c r="C413">
        <v>2.94</v>
      </c>
      <c r="D413">
        <v>0</v>
      </c>
      <c r="E413" s="49">
        <v>3175373.34</v>
      </c>
      <c r="F413">
        <v>0</v>
      </c>
      <c r="G413" s="49">
        <v>47721.91</v>
      </c>
      <c r="H413">
        <v>0</v>
      </c>
      <c r="I413" s="49">
        <v>215358.48</v>
      </c>
      <c r="J413">
        <v>371.04</v>
      </c>
      <c r="K413">
        <v>0</v>
      </c>
      <c r="L413" s="49">
        <v>270748.24</v>
      </c>
      <c r="M413" s="49">
        <v>534199.67000000004</v>
      </c>
      <c r="N413" s="49">
        <v>3709573.01</v>
      </c>
    </row>
    <row r="414" spans="1:14" x14ac:dyDescent="0.2">
      <c r="A414" s="67">
        <v>88081</v>
      </c>
      <c r="B414" s="50">
        <v>123503429</v>
      </c>
      <c r="C414">
        <v>2.93</v>
      </c>
      <c r="D414">
        <v>0</v>
      </c>
      <c r="E414" s="49">
        <v>4112047.9</v>
      </c>
      <c r="F414">
        <v>0</v>
      </c>
      <c r="G414" s="49">
        <v>146097.70000000001</v>
      </c>
      <c r="H414">
        <v>0</v>
      </c>
      <c r="I414" s="49">
        <v>670171.12</v>
      </c>
      <c r="J414">
        <v>0</v>
      </c>
      <c r="K414">
        <v>0</v>
      </c>
      <c r="L414" s="49">
        <v>842252.25</v>
      </c>
      <c r="M414" s="49">
        <v>1658521.06</v>
      </c>
      <c r="N414" s="49">
        <v>5770568.96</v>
      </c>
    </row>
    <row r="415" spans="1:14" x14ac:dyDescent="0.2">
      <c r="A415" s="67">
        <v>89077</v>
      </c>
      <c r="B415" s="50">
        <v>7014418</v>
      </c>
      <c r="C415">
        <v>2.63</v>
      </c>
      <c r="D415">
        <v>0</v>
      </c>
      <c r="E415" s="49">
        <v>234266.9</v>
      </c>
      <c r="F415">
        <v>0</v>
      </c>
      <c r="G415" s="49">
        <v>3471.54</v>
      </c>
      <c r="H415">
        <v>0</v>
      </c>
      <c r="I415" s="49">
        <v>37875.5</v>
      </c>
      <c r="J415" s="49">
        <v>2206.4</v>
      </c>
      <c r="K415">
        <v>0</v>
      </c>
      <c r="L415" s="49">
        <v>38504.15</v>
      </c>
      <c r="M415" s="49">
        <v>82057.59</v>
      </c>
      <c r="N415" s="49">
        <v>316324.49</v>
      </c>
    </row>
    <row r="416" spans="1:14" x14ac:dyDescent="0.2">
      <c r="A416" s="67">
        <v>89080</v>
      </c>
      <c r="B416" s="50">
        <v>57128443</v>
      </c>
      <c r="C416">
        <v>2.5</v>
      </c>
      <c r="D416">
        <v>0</v>
      </c>
      <c r="E416" s="49">
        <v>1910517.96</v>
      </c>
      <c r="F416">
        <v>0</v>
      </c>
      <c r="G416" s="49">
        <v>44114.36</v>
      </c>
      <c r="H416">
        <v>0</v>
      </c>
      <c r="I416" s="49">
        <v>288743.05</v>
      </c>
      <c r="J416">
        <v>0</v>
      </c>
      <c r="K416">
        <v>0</v>
      </c>
      <c r="L416" s="49">
        <v>561851.79</v>
      </c>
      <c r="M416" s="49">
        <v>894709.2</v>
      </c>
      <c r="N416" s="49">
        <v>2805227.16</v>
      </c>
    </row>
    <row r="417" spans="1:15" ht="13.5" customHeight="1" x14ac:dyDescent="0.2">
      <c r="A417" s="67">
        <v>89087</v>
      </c>
      <c r="B417" s="50">
        <v>19077733</v>
      </c>
      <c r="C417">
        <v>2.5299999999999998</v>
      </c>
      <c r="D417">
        <v>0</v>
      </c>
      <c r="E417" s="49">
        <v>637810.78</v>
      </c>
      <c r="F417">
        <v>0</v>
      </c>
      <c r="G417" s="49">
        <v>14776.86</v>
      </c>
      <c r="H417">
        <v>0</v>
      </c>
      <c r="I417" s="49">
        <v>107610.9</v>
      </c>
      <c r="J417">
        <v>0</v>
      </c>
      <c r="K417">
        <v>0</v>
      </c>
      <c r="L417" s="49">
        <v>182255.73</v>
      </c>
      <c r="M417" s="49">
        <v>304643.48</v>
      </c>
      <c r="N417" s="49">
        <v>942454.26</v>
      </c>
    </row>
    <row r="418" spans="1:15" s="208" customFormat="1" x14ac:dyDescent="0.2">
      <c r="A418" s="314">
        <v>89088</v>
      </c>
      <c r="B418" s="207">
        <v>11618266</v>
      </c>
      <c r="C418" s="208">
        <v>2.59</v>
      </c>
      <c r="D418" s="208">
        <v>0</v>
      </c>
      <c r="E418" s="209">
        <v>388185.2</v>
      </c>
      <c r="F418" s="208">
        <v>0</v>
      </c>
      <c r="G418" s="209">
        <v>7181.98</v>
      </c>
      <c r="H418" s="208">
        <v>163.92</v>
      </c>
      <c r="I418" s="209">
        <v>49253.58</v>
      </c>
      <c r="J418" s="209">
        <v>5977.51</v>
      </c>
      <c r="K418" s="208">
        <v>0</v>
      </c>
      <c r="L418" s="209">
        <v>86659.8</v>
      </c>
      <c r="M418" s="209">
        <v>149236.79</v>
      </c>
      <c r="N418" s="209">
        <v>537421.99</v>
      </c>
      <c r="O418" s="315" t="s">
        <v>737</v>
      </c>
    </row>
    <row r="419" spans="1:15" s="208" customFormat="1" x14ac:dyDescent="0.2">
      <c r="A419" s="314">
        <v>89089</v>
      </c>
      <c r="B419" s="207">
        <v>92779258</v>
      </c>
      <c r="C419" s="208">
        <v>2.54</v>
      </c>
      <c r="D419" s="208">
        <v>0</v>
      </c>
      <c r="E419" s="209">
        <v>3101497.4</v>
      </c>
      <c r="F419" s="208">
        <v>0</v>
      </c>
      <c r="G419" s="209">
        <v>57634.18</v>
      </c>
      <c r="H419" s="208">
        <v>0</v>
      </c>
      <c r="I419" s="209">
        <v>404913.45</v>
      </c>
      <c r="J419" s="208">
        <v>0</v>
      </c>
      <c r="K419" s="208">
        <v>0</v>
      </c>
      <c r="L419" s="209">
        <v>671992.43</v>
      </c>
      <c r="M419" s="209">
        <v>1134540.06</v>
      </c>
      <c r="N419" s="209">
        <v>4236037.46</v>
      </c>
      <c r="O419" s="315" t="s">
        <v>737</v>
      </c>
    </row>
    <row r="420" spans="1:15" x14ac:dyDescent="0.2">
      <c r="A420" s="67">
        <v>90075</v>
      </c>
      <c r="B420" s="50">
        <v>5270203</v>
      </c>
      <c r="C420">
        <v>2.58</v>
      </c>
      <c r="D420">
        <v>0</v>
      </c>
      <c r="E420" s="49">
        <v>176104.15</v>
      </c>
      <c r="F420">
        <v>0</v>
      </c>
      <c r="G420" s="49">
        <v>6430.27</v>
      </c>
      <c r="H420">
        <v>0</v>
      </c>
      <c r="I420" s="49">
        <v>15750.69</v>
      </c>
      <c r="J420">
        <v>466.42</v>
      </c>
      <c r="K420" s="49">
        <v>35344.81</v>
      </c>
      <c r="L420" s="49">
        <v>41031.839999999997</v>
      </c>
      <c r="M420" s="49">
        <v>99024.02</v>
      </c>
      <c r="N420" s="49">
        <v>275128.17</v>
      </c>
    </row>
    <row r="421" spans="1:15" x14ac:dyDescent="0.2">
      <c r="A421" s="67">
        <v>90076</v>
      </c>
      <c r="B421" s="50">
        <v>24965368</v>
      </c>
      <c r="C421">
        <v>2.74</v>
      </c>
      <c r="D421">
        <v>0</v>
      </c>
      <c r="E421" s="49">
        <v>832849.17</v>
      </c>
      <c r="F421">
        <v>0</v>
      </c>
      <c r="G421" s="49">
        <v>35134.86</v>
      </c>
      <c r="H421" s="49">
        <v>2187.34</v>
      </c>
      <c r="I421" s="49">
        <v>79665.19</v>
      </c>
      <c r="J421" s="49">
        <v>1659.65</v>
      </c>
      <c r="K421" s="49">
        <v>6957.25</v>
      </c>
      <c r="L421" s="49">
        <v>215533.99</v>
      </c>
      <c r="M421" s="49">
        <v>341138.28</v>
      </c>
      <c r="N421" s="49">
        <v>1173987.45</v>
      </c>
    </row>
    <row r="422" spans="1:15" x14ac:dyDescent="0.2">
      <c r="A422" s="67">
        <v>90077</v>
      </c>
      <c r="B422" s="50">
        <v>32894298</v>
      </c>
      <c r="C422">
        <v>2.15</v>
      </c>
      <c r="D422">
        <v>0</v>
      </c>
      <c r="E422" s="49">
        <v>1104016.52</v>
      </c>
      <c r="F422">
        <v>0</v>
      </c>
      <c r="G422" s="49">
        <v>17237</v>
      </c>
      <c r="H422">
        <v>0</v>
      </c>
      <c r="I422" s="49">
        <v>33773.050000000003</v>
      </c>
      <c r="J422">
        <v>460.06</v>
      </c>
      <c r="K422" s="49">
        <v>149492.92000000001</v>
      </c>
      <c r="L422" s="49">
        <v>112298</v>
      </c>
      <c r="M422" s="49">
        <v>313261.02</v>
      </c>
      <c r="N422" s="49">
        <v>1417277.54</v>
      </c>
    </row>
    <row r="423" spans="1:15" x14ac:dyDescent="0.2">
      <c r="A423" s="67">
        <v>90078</v>
      </c>
      <c r="B423" s="50">
        <v>23682903</v>
      </c>
      <c r="C423">
        <v>1.3</v>
      </c>
      <c r="D423">
        <v>0</v>
      </c>
      <c r="E423" s="49">
        <v>801763.37</v>
      </c>
      <c r="F423">
        <v>0</v>
      </c>
      <c r="G423" s="49">
        <v>15823.5</v>
      </c>
      <c r="H423">
        <v>0</v>
      </c>
      <c r="I423" s="49">
        <v>38759.06</v>
      </c>
      <c r="J423">
        <v>0</v>
      </c>
      <c r="K423" s="49">
        <v>49815.93</v>
      </c>
      <c r="L423" s="49">
        <v>107055.76</v>
      </c>
      <c r="M423" s="49">
        <v>211454.25</v>
      </c>
      <c r="N423" s="49">
        <v>1013217.62</v>
      </c>
    </row>
    <row r="424" spans="1:15" x14ac:dyDescent="0.2">
      <c r="A424" s="67">
        <v>91091</v>
      </c>
      <c r="B424" s="50">
        <v>8233968</v>
      </c>
      <c r="C424">
        <v>2.77</v>
      </c>
      <c r="D424">
        <v>0</v>
      </c>
      <c r="E424" s="49">
        <v>274601.93</v>
      </c>
      <c r="F424">
        <v>0</v>
      </c>
      <c r="G424" s="49">
        <v>11607.16</v>
      </c>
      <c r="H424">
        <v>0</v>
      </c>
      <c r="I424" s="49">
        <v>21829.27</v>
      </c>
      <c r="J424">
        <v>912.57</v>
      </c>
      <c r="K424">
        <v>0</v>
      </c>
      <c r="L424" s="49">
        <v>155691.09</v>
      </c>
      <c r="M424" s="49">
        <v>190040.08</v>
      </c>
      <c r="N424" s="49">
        <v>464642.01</v>
      </c>
    </row>
    <row r="425" spans="1:15" x14ac:dyDescent="0.2">
      <c r="A425" s="67">
        <v>91092</v>
      </c>
      <c r="B425" s="50">
        <v>50869307</v>
      </c>
      <c r="C425">
        <v>2.76</v>
      </c>
      <c r="D425">
        <v>0</v>
      </c>
      <c r="E425" s="49">
        <v>1696660.27</v>
      </c>
      <c r="F425">
        <v>0</v>
      </c>
      <c r="G425" s="49">
        <v>46387.01</v>
      </c>
      <c r="H425">
        <v>0</v>
      </c>
      <c r="I425" s="49">
        <v>80964.399999999994</v>
      </c>
      <c r="J425">
        <v>0</v>
      </c>
      <c r="K425" s="49">
        <v>29224.240000000002</v>
      </c>
      <c r="L425" s="49">
        <v>640534.15</v>
      </c>
      <c r="M425" s="49">
        <v>797109.8</v>
      </c>
      <c r="N425" s="49">
        <v>2493770.0699999998</v>
      </c>
    </row>
    <row r="426" spans="1:15" x14ac:dyDescent="0.2">
      <c r="A426" s="67">
        <v>91093</v>
      </c>
      <c r="B426" s="50">
        <v>4363404</v>
      </c>
      <c r="C426">
        <v>2.7</v>
      </c>
      <c r="D426">
        <v>0</v>
      </c>
      <c r="E426" s="49">
        <v>145623.81</v>
      </c>
      <c r="F426">
        <v>0</v>
      </c>
      <c r="G426" s="49">
        <v>6160.95</v>
      </c>
      <c r="H426">
        <v>0</v>
      </c>
      <c r="I426" s="49">
        <v>10753.39</v>
      </c>
      <c r="J426">
        <v>0</v>
      </c>
      <c r="K426" s="49">
        <v>115168.03</v>
      </c>
      <c r="L426" s="49">
        <v>85871.38</v>
      </c>
      <c r="M426" s="49">
        <v>217953.75</v>
      </c>
      <c r="N426" s="49">
        <v>363577.56</v>
      </c>
    </row>
    <row r="427" spans="1:15" x14ac:dyDescent="0.2">
      <c r="A427" s="67">
        <v>91095</v>
      </c>
      <c r="B427" s="50">
        <v>4010024</v>
      </c>
      <c r="C427">
        <v>2.81</v>
      </c>
      <c r="D427">
        <v>0</v>
      </c>
      <c r="E427" s="49">
        <v>133678.84</v>
      </c>
      <c r="F427">
        <v>0</v>
      </c>
      <c r="G427" s="49">
        <v>4412.2299999999996</v>
      </c>
      <c r="H427">
        <v>0</v>
      </c>
      <c r="I427" s="49">
        <v>7701.17</v>
      </c>
      <c r="J427">
        <v>0</v>
      </c>
      <c r="K427" s="49">
        <v>11288.1</v>
      </c>
      <c r="L427" s="49">
        <v>62346.26</v>
      </c>
      <c r="M427" s="49">
        <v>85747.76</v>
      </c>
      <c r="N427" s="49">
        <v>219426.6</v>
      </c>
    </row>
    <row r="428" spans="1:15" x14ac:dyDescent="0.2">
      <c r="A428" s="67">
        <v>92087</v>
      </c>
      <c r="B428" s="50">
        <v>1618083443</v>
      </c>
      <c r="C428">
        <v>1.56</v>
      </c>
      <c r="D428">
        <v>0</v>
      </c>
      <c r="E428" s="49">
        <v>54634458.009999998</v>
      </c>
      <c r="F428">
        <v>0</v>
      </c>
      <c r="G428" s="49">
        <v>532939.46</v>
      </c>
      <c r="H428">
        <v>0</v>
      </c>
      <c r="I428" s="49">
        <v>1695739.69</v>
      </c>
      <c r="J428">
        <v>0</v>
      </c>
      <c r="K428">
        <v>0</v>
      </c>
      <c r="L428" s="49">
        <v>6885070.5</v>
      </c>
      <c r="M428" s="49">
        <v>9113749.6500000004</v>
      </c>
      <c r="N428" s="49">
        <v>63748207.659999996</v>
      </c>
    </row>
    <row r="429" spans="1:15" x14ac:dyDescent="0.2">
      <c r="A429" s="67">
        <v>92088</v>
      </c>
      <c r="B429" s="50">
        <v>1717662410</v>
      </c>
      <c r="C429">
        <v>1.54</v>
      </c>
      <c r="D429">
        <v>0</v>
      </c>
      <c r="E429" s="49">
        <v>58008517.020000003</v>
      </c>
      <c r="F429">
        <v>0</v>
      </c>
      <c r="G429" s="49">
        <v>555148.09</v>
      </c>
      <c r="H429">
        <v>0</v>
      </c>
      <c r="I429" s="49">
        <v>1936309.89</v>
      </c>
      <c r="J429">
        <v>0</v>
      </c>
      <c r="K429">
        <v>0</v>
      </c>
      <c r="L429" s="49">
        <v>7380721.6600000001</v>
      </c>
      <c r="M429" s="49">
        <v>9872179.6400000006</v>
      </c>
      <c r="N429" s="49">
        <v>67880696.659999996</v>
      </c>
    </row>
    <row r="430" spans="1:15" x14ac:dyDescent="0.2">
      <c r="A430" s="67">
        <v>92089</v>
      </c>
      <c r="B430" s="50">
        <v>924202246</v>
      </c>
      <c r="C430">
        <v>1.54</v>
      </c>
      <c r="D430">
        <v>0</v>
      </c>
      <c r="E430" s="49">
        <v>31211954.93</v>
      </c>
      <c r="F430">
        <v>0</v>
      </c>
      <c r="G430" s="49">
        <v>225337.51</v>
      </c>
      <c r="H430">
        <v>28.19</v>
      </c>
      <c r="I430" s="49">
        <v>743442.05</v>
      </c>
      <c r="J430">
        <v>0</v>
      </c>
      <c r="K430">
        <v>0</v>
      </c>
      <c r="L430" s="49">
        <v>2884903.34</v>
      </c>
      <c r="M430" s="49">
        <v>3853711.08</v>
      </c>
      <c r="N430" s="49">
        <v>35065666.009999998</v>
      </c>
    </row>
    <row r="431" spans="1:15" x14ac:dyDescent="0.2">
      <c r="A431" s="67">
        <v>92090</v>
      </c>
      <c r="B431" s="50">
        <v>765183835</v>
      </c>
      <c r="C431">
        <v>1.56</v>
      </c>
      <c r="D431">
        <v>0</v>
      </c>
      <c r="E431" s="49">
        <v>25836370.969999999</v>
      </c>
      <c r="F431">
        <v>0</v>
      </c>
      <c r="G431" s="49">
        <v>178034.48</v>
      </c>
      <c r="H431" s="49">
        <v>133357.78</v>
      </c>
      <c r="I431" s="49">
        <v>556258.62</v>
      </c>
      <c r="J431">
        <v>0</v>
      </c>
      <c r="K431">
        <v>0</v>
      </c>
      <c r="L431" s="49">
        <v>2305880.5</v>
      </c>
      <c r="M431" s="49">
        <v>3173531.38</v>
      </c>
      <c r="N431" s="49">
        <v>29009902.350000001</v>
      </c>
    </row>
    <row r="432" spans="1:15" x14ac:dyDescent="0.2">
      <c r="A432" s="67">
        <v>92091</v>
      </c>
      <c r="B432" s="50">
        <v>172254451</v>
      </c>
      <c r="C432">
        <v>1.43</v>
      </c>
      <c r="D432">
        <v>0</v>
      </c>
      <c r="E432" s="49">
        <v>5823838.5800000001</v>
      </c>
      <c r="F432">
        <v>0</v>
      </c>
      <c r="G432" s="49">
        <v>38007.49</v>
      </c>
      <c r="H432" s="49">
        <v>272515.78000000003</v>
      </c>
      <c r="I432" s="49">
        <v>119082.36</v>
      </c>
      <c r="J432" s="49">
        <v>222223.53</v>
      </c>
      <c r="K432" s="49">
        <v>21941.87</v>
      </c>
      <c r="L432" s="49">
        <v>463988.54</v>
      </c>
      <c r="M432" s="49">
        <v>1137759.57</v>
      </c>
      <c r="N432" s="49">
        <v>6961598.1500000004</v>
      </c>
    </row>
    <row r="433" spans="1:14" x14ac:dyDescent="0.2">
      <c r="A433" s="67">
        <v>93120</v>
      </c>
      <c r="B433" s="50">
        <v>19083740</v>
      </c>
      <c r="C433">
        <v>2.64</v>
      </c>
      <c r="D433">
        <v>0</v>
      </c>
      <c r="E433" s="49">
        <v>637291.56999999995</v>
      </c>
      <c r="F433" s="49">
        <v>3118.54</v>
      </c>
      <c r="G433" s="49">
        <v>51971.33</v>
      </c>
      <c r="H433" s="49">
        <v>1535.28</v>
      </c>
      <c r="I433" s="49">
        <v>57656.24</v>
      </c>
      <c r="J433" s="49">
        <v>2772.36</v>
      </c>
      <c r="K433">
        <v>335.71</v>
      </c>
      <c r="L433" s="49">
        <v>164505.19</v>
      </c>
      <c r="M433" s="49">
        <v>281894.64</v>
      </c>
      <c r="N433" s="49">
        <v>919186.21</v>
      </c>
    </row>
    <row r="434" spans="1:14" x14ac:dyDescent="0.2">
      <c r="A434" s="67">
        <v>93121</v>
      </c>
      <c r="B434" s="50">
        <v>5410920</v>
      </c>
      <c r="C434">
        <v>2.61</v>
      </c>
      <c r="D434">
        <v>0</v>
      </c>
      <c r="E434" s="49">
        <v>180750.54</v>
      </c>
      <c r="F434">
        <v>0</v>
      </c>
      <c r="G434" s="49">
        <v>12652.04</v>
      </c>
      <c r="H434">
        <v>152.85</v>
      </c>
      <c r="I434" s="49">
        <v>12938.1</v>
      </c>
      <c r="J434">
        <v>375.27</v>
      </c>
      <c r="K434">
        <v>141.36000000000001</v>
      </c>
      <c r="L434" s="49">
        <v>33733.33</v>
      </c>
      <c r="M434" s="49">
        <v>59992.94</v>
      </c>
      <c r="N434" s="49">
        <v>240743.48</v>
      </c>
    </row>
    <row r="435" spans="1:14" x14ac:dyDescent="0.2">
      <c r="A435" s="67">
        <v>93123</v>
      </c>
      <c r="B435" s="50">
        <v>23401794</v>
      </c>
      <c r="C435">
        <v>2.71</v>
      </c>
      <c r="D435">
        <v>0</v>
      </c>
      <c r="E435" s="49">
        <v>780928.86</v>
      </c>
      <c r="F435">
        <v>0</v>
      </c>
      <c r="G435" s="49">
        <v>49658.75</v>
      </c>
      <c r="H435">
        <v>0</v>
      </c>
      <c r="I435" s="49">
        <v>72748.259999999995</v>
      </c>
      <c r="J435">
        <v>0</v>
      </c>
      <c r="K435">
        <v>153.66999999999999</v>
      </c>
      <c r="L435" s="49">
        <v>179232.49</v>
      </c>
      <c r="M435" s="49">
        <v>301793.17</v>
      </c>
      <c r="N435" s="49">
        <v>1082722.03</v>
      </c>
    </row>
    <row r="436" spans="1:14" x14ac:dyDescent="0.2">
      <c r="A436" s="67">
        <v>93124</v>
      </c>
      <c r="B436" s="50">
        <v>22448582</v>
      </c>
      <c r="C436">
        <v>2.58</v>
      </c>
      <c r="D436">
        <v>0</v>
      </c>
      <c r="E436" s="49">
        <v>750120.71</v>
      </c>
      <c r="F436">
        <v>0</v>
      </c>
      <c r="G436" s="49">
        <v>67021.97</v>
      </c>
      <c r="H436">
        <v>0</v>
      </c>
      <c r="I436" s="49">
        <v>68571.91</v>
      </c>
      <c r="J436">
        <v>0</v>
      </c>
      <c r="K436">
        <v>507</v>
      </c>
      <c r="L436" s="49">
        <v>204512.88</v>
      </c>
      <c r="M436" s="49">
        <v>340613.76</v>
      </c>
      <c r="N436" s="49">
        <v>1090734.47</v>
      </c>
    </row>
    <row r="437" spans="1:14" x14ac:dyDescent="0.2">
      <c r="A437" s="67">
        <v>94076</v>
      </c>
      <c r="B437" s="50">
        <v>19537589</v>
      </c>
      <c r="C437">
        <v>1.53</v>
      </c>
      <c r="D437">
        <v>0</v>
      </c>
      <c r="E437" s="49">
        <v>659886.17000000004</v>
      </c>
      <c r="F437">
        <v>0</v>
      </c>
      <c r="G437" s="49">
        <v>23139.16</v>
      </c>
      <c r="H437">
        <v>0</v>
      </c>
      <c r="I437" s="49">
        <v>126299.72</v>
      </c>
      <c r="J437">
        <v>0</v>
      </c>
      <c r="K437">
        <v>0</v>
      </c>
      <c r="L437" s="49">
        <v>243996.61</v>
      </c>
      <c r="M437" s="49">
        <v>393435.48</v>
      </c>
      <c r="N437" s="49">
        <v>1053321.6499999999</v>
      </c>
    </row>
    <row r="438" spans="1:14" x14ac:dyDescent="0.2">
      <c r="A438" s="67">
        <v>94078</v>
      </c>
      <c r="B438" s="50">
        <v>231293614</v>
      </c>
      <c r="C438">
        <v>1.77</v>
      </c>
      <c r="D438">
        <v>0</v>
      </c>
      <c r="E438" s="49">
        <v>7792950.29</v>
      </c>
      <c r="F438">
        <v>0</v>
      </c>
      <c r="G438" s="49">
        <v>154852.20000000001</v>
      </c>
      <c r="H438">
        <v>0</v>
      </c>
      <c r="I438" s="49">
        <v>781466.42</v>
      </c>
      <c r="J438">
        <v>0</v>
      </c>
      <c r="K438" s="49">
        <v>16064.23</v>
      </c>
      <c r="L438" s="49">
        <v>1466921.37</v>
      </c>
      <c r="M438" s="49">
        <v>2419304.2200000002</v>
      </c>
      <c r="N438" s="49">
        <v>10212254.51</v>
      </c>
    </row>
    <row r="439" spans="1:14" x14ac:dyDescent="0.2">
      <c r="A439" s="67">
        <v>94083</v>
      </c>
      <c r="B439" s="50">
        <v>123790878</v>
      </c>
      <c r="C439">
        <v>1.67</v>
      </c>
      <c r="D439">
        <v>0</v>
      </c>
      <c r="E439" s="49">
        <v>4175118.46</v>
      </c>
      <c r="F439">
        <v>0</v>
      </c>
      <c r="G439" s="49">
        <v>115614.36</v>
      </c>
      <c r="H439">
        <v>0</v>
      </c>
      <c r="I439" s="49">
        <v>658993.68999999994</v>
      </c>
      <c r="J439">
        <v>0</v>
      </c>
      <c r="K439">
        <v>0</v>
      </c>
      <c r="L439" s="49">
        <v>1173810.05</v>
      </c>
      <c r="M439" s="49">
        <v>1948418.1</v>
      </c>
      <c r="N439" s="49">
        <v>6123536.5599999996</v>
      </c>
    </row>
    <row r="440" spans="1:14" x14ac:dyDescent="0.2">
      <c r="A440" s="67">
        <v>94086</v>
      </c>
      <c r="B440" s="50">
        <v>68767545</v>
      </c>
      <c r="C440">
        <v>1.6</v>
      </c>
      <c r="D440">
        <v>0</v>
      </c>
      <c r="E440" s="49">
        <v>2320987.16</v>
      </c>
      <c r="F440">
        <v>0</v>
      </c>
      <c r="G440" s="49">
        <v>69457.990000000005</v>
      </c>
      <c r="H440">
        <v>0</v>
      </c>
      <c r="I440" s="49">
        <v>400425.99</v>
      </c>
      <c r="J440">
        <v>0</v>
      </c>
      <c r="K440">
        <v>0</v>
      </c>
      <c r="L440" s="49">
        <v>737727.6</v>
      </c>
      <c r="M440" s="49">
        <v>1207611.58</v>
      </c>
      <c r="N440" s="49">
        <v>3528598.74</v>
      </c>
    </row>
    <row r="441" spans="1:14" x14ac:dyDescent="0.2">
      <c r="A441" s="67">
        <v>94087</v>
      </c>
      <c r="B441" s="50">
        <v>31234275</v>
      </c>
      <c r="C441">
        <v>1.73</v>
      </c>
      <c r="D441">
        <v>0</v>
      </c>
      <c r="E441" s="49">
        <v>1052801.53</v>
      </c>
      <c r="F441">
        <v>0</v>
      </c>
      <c r="G441" s="49">
        <v>35087.15</v>
      </c>
      <c r="H441">
        <v>0</v>
      </c>
      <c r="I441" s="49">
        <v>249904.29</v>
      </c>
      <c r="J441">
        <v>0</v>
      </c>
      <c r="K441">
        <v>0</v>
      </c>
      <c r="L441" s="49">
        <v>406648.59</v>
      </c>
      <c r="M441" s="49">
        <v>691640.03</v>
      </c>
      <c r="N441" s="49">
        <v>1744441.56</v>
      </c>
    </row>
    <row r="442" spans="1:14" x14ac:dyDescent="0.2">
      <c r="A442" s="67">
        <v>95059</v>
      </c>
      <c r="B442" s="50">
        <v>222267680</v>
      </c>
      <c r="C442">
        <v>2.7</v>
      </c>
      <c r="D442">
        <v>0</v>
      </c>
      <c r="E442" s="49">
        <v>7417939.3300000001</v>
      </c>
      <c r="F442">
        <v>0</v>
      </c>
      <c r="G442" s="49">
        <v>190975.92</v>
      </c>
      <c r="H442">
        <v>0</v>
      </c>
      <c r="I442" s="49">
        <v>540260.56000000006</v>
      </c>
      <c r="J442">
        <v>0</v>
      </c>
      <c r="K442">
        <v>0</v>
      </c>
      <c r="L442" s="49">
        <v>804653.88</v>
      </c>
      <c r="M442" s="49">
        <v>1535890.36</v>
      </c>
      <c r="N442" s="49">
        <v>8953829.6899999995</v>
      </c>
    </row>
    <row r="443" spans="1:14" x14ac:dyDescent="0.2">
      <c r="A443" s="67">
        <v>96088</v>
      </c>
      <c r="B443" s="50">
        <v>1584129700</v>
      </c>
      <c r="C443">
        <v>1.42</v>
      </c>
      <c r="D443">
        <v>0</v>
      </c>
      <c r="E443" s="49">
        <v>53564082.5</v>
      </c>
      <c r="F443">
        <v>0</v>
      </c>
      <c r="G443" s="49">
        <v>215651.52</v>
      </c>
      <c r="H443">
        <v>0</v>
      </c>
      <c r="I443" s="49">
        <v>1783228.74</v>
      </c>
      <c r="J443">
        <v>0</v>
      </c>
      <c r="K443">
        <v>0</v>
      </c>
      <c r="L443" s="49">
        <v>7178244.8099999996</v>
      </c>
      <c r="M443" s="49">
        <v>9177125.0700000003</v>
      </c>
      <c r="N443" s="49">
        <v>62741207.57</v>
      </c>
    </row>
    <row r="444" spans="1:14" x14ac:dyDescent="0.2">
      <c r="A444" s="67">
        <v>96089</v>
      </c>
      <c r="B444" s="50">
        <v>886604530</v>
      </c>
      <c r="C444">
        <v>1.41</v>
      </c>
      <c r="D444">
        <v>0</v>
      </c>
      <c r="E444" s="49">
        <v>29981746.829999998</v>
      </c>
      <c r="F444" s="49">
        <v>36601.64</v>
      </c>
      <c r="G444" s="49">
        <v>137500.79999999999</v>
      </c>
      <c r="H444" s="49">
        <v>20200.52</v>
      </c>
      <c r="I444" s="49">
        <v>1149584.3400000001</v>
      </c>
      <c r="J444">
        <v>0</v>
      </c>
      <c r="K444">
        <v>0</v>
      </c>
      <c r="L444" s="49">
        <v>4751429.54</v>
      </c>
      <c r="M444" s="49">
        <v>6095316.8399999999</v>
      </c>
      <c r="N444" s="49">
        <v>36077063.670000002</v>
      </c>
    </row>
    <row r="445" spans="1:14" x14ac:dyDescent="0.2">
      <c r="A445" s="67">
        <v>96090</v>
      </c>
      <c r="B445" s="50">
        <v>1180192310</v>
      </c>
      <c r="C445">
        <v>1.45</v>
      </c>
      <c r="D445">
        <v>0</v>
      </c>
      <c r="E445" s="49">
        <v>39893627.590000004</v>
      </c>
      <c r="F445" s="49">
        <v>16480.16</v>
      </c>
      <c r="G445" s="49">
        <v>69951.98</v>
      </c>
      <c r="H445" s="49">
        <v>15214.93</v>
      </c>
      <c r="I445" s="49">
        <v>542511.68999999994</v>
      </c>
      <c r="J445" s="49">
        <v>6173467.04</v>
      </c>
      <c r="K445">
        <v>0</v>
      </c>
      <c r="L445" s="49">
        <v>2207795.2599999998</v>
      </c>
      <c r="M445" s="49">
        <v>9025421.0600000005</v>
      </c>
      <c r="N445" s="49">
        <v>48919048.649999999</v>
      </c>
    </row>
    <row r="446" spans="1:14" x14ac:dyDescent="0.2">
      <c r="A446" s="67">
        <v>96091</v>
      </c>
      <c r="B446" s="50">
        <v>2534340330</v>
      </c>
      <c r="C446">
        <v>1.47</v>
      </c>
      <c r="D446">
        <v>0</v>
      </c>
      <c r="E446" s="49">
        <v>85650033.579999998</v>
      </c>
      <c r="F446">
        <v>0</v>
      </c>
      <c r="G446" s="49">
        <v>252393.12</v>
      </c>
      <c r="H446" s="49">
        <v>350911.46</v>
      </c>
      <c r="I446" s="49">
        <v>2056368.58</v>
      </c>
      <c r="J446">
        <v>0</v>
      </c>
      <c r="K446">
        <v>0</v>
      </c>
      <c r="L446" s="49">
        <v>7412087.8700000001</v>
      </c>
      <c r="M446" s="49">
        <v>10071761.02</v>
      </c>
      <c r="N446" s="49">
        <v>95721794.599999994</v>
      </c>
    </row>
    <row r="447" spans="1:14" x14ac:dyDescent="0.2">
      <c r="A447" s="67">
        <v>96092</v>
      </c>
      <c r="B447" s="50">
        <v>903801870</v>
      </c>
      <c r="C447">
        <v>1.47</v>
      </c>
      <c r="D447">
        <v>0</v>
      </c>
      <c r="E447" s="49">
        <v>30544698.199999999</v>
      </c>
      <c r="F447" s="49">
        <v>5709.38</v>
      </c>
      <c r="G447" s="49">
        <v>56836.47</v>
      </c>
      <c r="H447" s="49">
        <v>380403.79</v>
      </c>
      <c r="I447" s="49">
        <v>470160.07</v>
      </c>
      <c r="J447" s="49">
        <v>1259658.8899999999</v>
      </c>
      <c r="K447">
        <v>0</v>
      </c>
      <c r="L447" s="49">
        <v>1646649.37</v>
      </c>
      <c r="M447" s="49">
        <v>3819417.97</v>
      </c>
      <c r="N447" s="49">
        <v>34364116.170000002</v>
      </c>
    </row>
    <row r="448" spans="1:14" x14ac:dyDescent="0.2">
      <c r="A448" s="67">
        <v>96093</v>
      </c>
      <c r="B448" s="50">
        <v>1005911360</v>
      </c>
      <c r="C448">
        <v>1.47</v>
      </c>
      <c r="D448">
        <v>0</v>
      </c>
      <c r="E448" s="49">
        <v>33995569.079999998</v>
      </c>
      <c r="F448" s="49">
        <v>59587.16</v>
      </c>
      <c r="G448" s="49">
        <v>59076.74</v>
      </c>
      <c r="H448" s="49">
        <v>3622.15</v>
      </c>
      <c r="I448" s="49">
        <v>480934.97</v>
      </c>
      <c r="J448" s="49">
        <v>1470798.17</v>
      </c>
      <c r="K448">
        <v>0</v>
      </c>
      <c r="L448" s="49">
        <v>1856167.86</v>
      </c>
      <c r="M448" s="49">
        <v>3930187.04</v>
      </c>
      <c r="N448" s="49">
        <v>37925756.119999997</v>
      </c>
    </row>
    <row r="449" spans="1:15" x14ac:dyDescent="0.2">
      <c r="A449" s="67">
        <v>96094</v>
      </c>
      <c r="B449" s="50">
        <v>1376521790</v>
      </c>
      <c r="C449">
        <v>1.45</v>
      </c>
      <c r="D449">
        <v>0</v>
      </c>
      <c r="E449" s="49">
        <v>46530084.280000001</v>
      </c>
      <c r="F449">
        <v>0</v>
      </c>
      <c r="G449" s="49">
        <v>132358.10999999999</v>
      </c>
      <c r="H449">
        <v>0</v>
      </c>
      <c r="I449" s="49">
        <v>1089865.57</v>
      </c>
      <c r="J449">
        <v>0</v>
      </c>
      <c r="K449">
        <v>0</v>
      </c>
      <c r="L449" s="49">
        <v>3810770.98</v>
      </c>
      <c r="M449" s="49">
        <v>5032994.66</v>
      </c>
      <c r="N449" s="49">
        <v>51563078.939999998</v>
      </c>
    </row>
    <row r="450" spans="1:15" x14ac:dyDescent="0.2">
      <c r="A450" s="67">
        <v>96095</v>
      </c>
      <c r="B450" s="50">
        <v>3476588940</v>
      </c>
      <c r="C450">
        <v>1.46</v>
      </c>
      <c r="D450">
        <v>0</v>
      </c>
      <c r="E450" s="49">
        <v>117505994.43000001</v>
      </c>
      <c r="F450" s="49">
        <v>881745.67</v>
      </c>
      <c r="G450" s="49">
        <v>221054.14</v>
      </c>
      <c r="H450" s="49">
        <v>9794.61</v>
      </c>
      <c r="I450" s="49">
        <v>1805894.52</v>
      </c>
      <c r="J450" s="49">
        <v>3669451.68</v>
      </c>
      <c r="K450">
        <v>0</v>
      </c>
      <c r="L450" s="49">
        <v>6584533.7599999998</v>
      </c>
      <c r="M450" s="49">
        <v>13172474.380000001</v>
      </c>
      <c r="N450" s="49">
        <v>130678468.81</v>
      </c>
    </row>
    <row r="451" spans="1:15" x14ac:dyDescent="0.2">
      <c r="A451" s="67">
        <v>96098</v>
      </c>
      <c r="B451" s="50">
        <v>336430110</v>
      </c>
      <c r="C451">
        <v>1.46</v>
      </c>
      <c r="D451">
        <v>0</v>
      </c>
      <c r="E451" s="49">
        <v>11371075.300000001</v>
      </c>
      <c r="F451">
        <v>0</v>
      </c>
      <c r="G451" s="49">
        <v>28833.360000000001</v>
      </c>
      <c r="H451">
        <v>0</v>
      </c>
      <c r="I451" s="49">
        <v>236301.5</v>
      </c>
      <c r="J451">
        <v>0</v>
      </c>
      <c r="K451">
        <v>0</v>
      </c>
      <c r="L451" s="49">
        <v>852220.07</v>
      </c>
      <c r="M451" s="49">
        <v>1117354.92</v>
      </c>
      <c r="N451" s="49">
        <v>12488430.220000001</v>
      </c>
    </row>
    <row r="452" spans="1:15" x14ac:dyDescent="0.2">
      <c r="A452" s="67">
        <v>96099</v>
      </c>
      <c r="B452" s="50">
        <v>126646250</v>
      </c>
      <c r="C452">
        <v>1.42</v>
      </c>
      <c r="D452">
        <v>0</v>
      </c>
      <c r="E452" s="49">
        <v>4282282.05</v>
      </c>
      <c r="F452" s="49">
        <v>55707.8</v>
      </c>
      <c r="G452" s="49">
        <v>17007.689999999999</v>
      </c>
      <c r="H452">
        <v>96.94</v>
      </c>
      <c r="I452" s="49">
        <v>147970.38</v>
      </c>
      <c r="J452" s="49">
        <v>37756.449999999997</v>
      </c>
      <c r="K452">
        <v>0</v>
      </c>
      <c r="L452" s="49">
        <v>532194.43999999994</v>
      </c>
      <c r="M452" s="49">
        <v>790733.7</v>
      </c>
      <c r="N452" s="49">
        <v>5073015.75</v>
      </c>
    </row>
    <row r="453" spans="1:15" x14ac:dyDescent="0.2">
      <c r="A453" s="67">
        <v>96101</v>
      </c>
      <c r="B453" s="50">
        <v>222010070</v>
      </c>
      <c r="C453">
        <v>1.48</v>
      </c>
      <c r="D453">
        <v>0</v>
      </c>
      <c r="E453" s="49">
        <v>7502244.21</v>
      </c>
      <c r="F453" s="49">
        <v>111421.82</v>
      </c>
      <c r="G453" s="49">
        <v>9968.76</v>
      </c>
      <c r="H453" s="49">
        <v>1844.54</v>
      </c>
      <c r="I453" s="49">
        <v>79614.149999999994</v>
      </c>
      <c r="J453" s="49">
        <v>898145.67</v>
      </c>
      <c r="K453">
        <v>0</v>
      </c>
      <c r="L453" s="49">
        <v>247962.78</v>
      </c>
      <c r="M453" s="49">
        <v>1348957.72</v>
      </c>
      <c r="N453" s="49">
        <v>8851201.9299999997</v>
      </c>
    </row>
    <row r="454" spans="1:15" x14ac:dyDescent="0.2">
      <c r="A454" s="67">
        <v>96102</v>
      </c>
      <c r="B454" s="50">
        <v>824241790</v>
      </c>
      <c r="C454">
        <v>1.48</v>
      </c>
      <c r="D454">
        <v>0</v>
      </c>
      <c r="E454" s="49">
        <v>27853075.289999999</v>
      </c>
      <c r="F454" s="49">
        <v>96215.31</v>
      </c>
      <c r="G454" s="49">
        <v>28328.87</v>
      </c>
      <c r="H454" s="49">
        <v>2164.5</v>
      </c>
      <c r="I454" s="49">
        <v>231875.8</v>
      </c>
      <c r="J454" s="49">
        <v>872867.76</v>
      </c>
      <c r="K454">
        <v>0</v>
      </c>
      <c r="L454" s="49">
        <v>805263.03</v>
      </c>
      <c r="M454" s="49">
        <v>2036715.26</v>
      </c>
      <c r="N454" s="49">
        <v>29889790.550000001</v>
      </c>
    </row>
    <row r="455" spans="1:15" x14ac:dyDescent="0.2">
      <c r="A455" s="67">
        <v>96103</v>
      </c>
      <c r="B455" s="50">
        <v>52683530</v>
      </c>
      <c r="C455">
        <v>1.34</v>
      </c>
      <c r="D455">
        <v>0</v>
      </c>
      <c r="E455" s="49">
        <v>1782830.67</v>
      </c>
      <c r="F455">
        <v>414.77</v>
      </c>
      <c r="G455" s="49">
        <v>20795.07</v>
      </c>
      <c r="H455">
        <v>0</v>
      </c>
      <c r="I455" s="49">
        <v>173049.53</v>
      </c>
      <c r="J455" s="49">
        <v>59936.09</v>
      </c>
      <c r="K455">
        <v>0</v>
      </c>
      <c r="L455" s="49">
        <v>607621.96</v>
      </c>
      <c r="M455" s="49">
        <v>861817.42</v>
      </c>
      <c r="N455" s="49">
        <v>2644648.09</v>
      </c>
    </row>
    <row r="456" spans="1:15" x14ac:dyDescent="0.2">
      <c r="A456" s="67">
        <v>96104</v>
      </c>
      <c r="B456" s="50">
        <v>94089190</v>
      </c>
      <c r="C456">
        <v>1.26</v>
      </c>
      <c r="D456">
        <v>0</v>
      </c>
      <c r="E456" s="49">
        <v>3186595.75</v>
      </c>
      <c r="F456">
        <v>0</v>
      </c>
      <c r="G456" s="49">
        <v>36219.550000000003</v>
      </c>
      <c r="H456">
        <v>0</v>
      </c>
      <c r="I456" s="49">
        <v>311883.86</v>
      </c>
      <c r="J456">
        <v>0</v>
      </c>
      <c r="K456">
        <v>0</v>
      </c>
      <c r="L456" s="49">
        <v>1291358.1499999999</v>
      </c>
      <c r="M456" s="49">
        <v>1639461.56</v>
      </c>
      <c r="N456" s="49">
        <v>4826057.3099999996</v>
      </c>
    </row>
    <row r="457" spans="1:15" x14ac:dyDescent="0.2">
      <c r="A457" s="67">
        <v>96106</v>
      </c>
      <c r="B457" s="50">
        <v>1158805550</v>
      </c>
      <c r="C457">
        <v>1.46</v>
      </c>
      <c r="D457">
        <v>0</v>
      </c>
      <c r="E457" s="49">
        <v>39166723.719999999</v>
      </c>
      <c r="F457" s="49">
        <v>12071.36</v>
      </c>
      <c r="G457" s="49">
        <v>37577.53</v>
      </c>
      <c r="H457" s="49">
        <v>2548.64</v>
      </c>
      <c r="I457" s="49">
        <v>306937.78999999998</v>
      </c>
      <c r="J457" s="49">
        <v>1029131.84</v>
      </c>
      <c r="K457">
        <v>0</v>
      </c>
      <c r="L457" s="49">
        <v>1242430.74</v>
      </c>
      <c r="M457" s="49">
        <v>2630697.9</v>
      </c>
      <c r="N457" s="49">
        <v>41797421.619999997</v>
      </c>
    </row>
    <row r="458" spans="1:15" x14ac:dyDescent="0.2">
      <c r="A458" s="67">
        <v>96107</v>
      </c>
      <c r="B458" s="50">
        <v>182960790</v>
      </c>
      <c r="C458">
        <v>1.45</v>
      </c>
      <c r="D458">
        <v>0</v>
      </c>
      <c r="E458" s="49">
        <v>6184559.5499999998</v>
      </c>
      <c r="F458" s="49">
        <v>4625.22</v>
      </c>
      <c r="G458" s="49">
        <v>12481.92</v>
      </c>
      <c r="H458" s="49">
        <v>1264.43</v>
      </c>
      <c r="I458" s="49">
        <v>96038.6</v>
      </c>
      <c r="J458" s="49">
        <v>622781.43999999994</v>
      </c>
      <c r="K458">
        <v>0</v>
      </c>
      <c r="L458" s="49">
        <v>370058.72</v>
      </c>
      <c r="M458" s="49">
        <v>1107250.32</v>
      </c>
      <c r="N458" s="49">
        <v>7291809.8700000001</v>
      </c>
    </row>
    <row r="459" spans="1:15" s="208" customFormat="1" x14ac:dyDescent="0.2">
      <c r="A459" s="314">
        <v>96109</v>
      </c>
      <c r="B459" s="207">
        <v>214920510</v>
      </c>
      <c r="C459" s="208">
        <v>1.3</v>
      </c>
      <c r="D459" s="208">
        <v>0</v>
      </c>
      <c r="E459" s="209">
        <v>7275940.4400000004</v>
      </c>
      <c r="F459" s="208">
        <v>475.69</v>
      </c>
      <c r="G459" s="209">
        <v>67701.990000000005</v>
      </c>
      <c r="H459" s="208">
        <v>821.89</v>
      </c>
      <c r="I459" s="209">
        <v>521062.5</v>
      </c>
      <c r="J459" s="208">
        <v>0</v>
      </c>
      <c r="K459" s="208">
        <v>0</v>
      </c>
      <c r="L459" s="209">
        <v>2211098.77</v>
      </c>
      <c r="M459" s="209">
        <v>2801160.84</v>
      </c>
      <c r="N459" s="209">
        <v>10077101.279999999</v>
      </c>
      <c r="O459" s="315" t="s">
        <v>737</v>
      </c>
    </row>
    <row r="460" spans="1:15" x14ac:dyDescent="0.2">
      <c r="A460" s="67">
        <v>96110</v>
      </c>
      <c r="B460" s="50">
        <v>492730360</v>
      </c>
      <c r="C460">
        <v>1.41</v>
      </c>
      <c r="D460">
        <v>0</v>
      </c>
      <c r="E460" s="49">
        <v>16662352.16</v>
      </c>
      <c r="F460" s="49">
        <v>10405.31</v>
      </c>
      <c r="G460" s="49">
        <v>72444.89</v>
      </c>
      <c r="H460" s="49">
        <v>2892.27</v>
      </c>
      <c r="I460" s="49">
        <v>584877.56999999995</v>
      </c>
      <c r="J460" s="49">
        <v>966703.03</v>
      </c>
      <c r="K460">
        <v>0</v>
      </c>
      <c r="L460" s="49">
        <v>2371820.1800000002</v>
      </c>
      <c r="M460" s="49">
        <v>4009143.24</v>
      </c>
      <c r="N460" s="49">
        <v>20671495.399999999</v>
      </c>
    </row>
    <row r="461" spans="1:15" x14ac:dyDescent="0.2">
      <c r="A461" s="67">
        <v>96111</v>
      </c>
      <c r="B461" s="50">
        <v>221989240</v>
      </c>
      <c r="C461">
        <v>1.28</v>
      </c>
      <c r="D461">
        <v>0</v>
      </c>
      <c r="E461" s="49">
        <v>7516768.7800000003</v>
      </c>
      <c r="F461">
        <v>820.55</v>
      </c>
      <c r="G461" s="49">
        <v>89976.26</v>
      </c>
      <c r="H461">
        <v>280.63</v>
      </c>
      <c r="I461" s="49">
        <v>756513.82</v>
      </c>
      <c r="J461">
        <v>0</v>
      </c>
      <c r="K461">
        <v>0</v>
      </c>
      <c r="L461" s="49">
        <v>3107023.78</v>
      </c>
      <c r="M461" s="49">
        <v>3954615.04</v>
      </c>
      <c r="N461" s="49">
        <v>11471383.82</v>
      </c>
    </row>
    <row r="462" spans="1:15" x14ac:dyDescent="0.2">
      <c r="A462" s="67">
        <v>96112</v>
      </c>
      <c r="B462" s="50">
        <v>458051770</v>
      </c>
      <c r="C462">
        <v>1.4</v>
      </c>
      <c r="D462">
        <v>0</v>
      </c>
      <c r="E462" s="49">
        <v>15491219.25</v>
      </c>
      <c r="F462">
        <v>0</v>
      </c>
      <c r="G462" s="49">
        <v>48470.11</v>
      </c>
      <c r="H462">
        <v>966.04</v>
      </c>
      <c r="I462" s="49">
        <v>382163.18</v>
      </c>
      <c r="J462">
        <v>0</v>
      </c>
      <c r="K462">
        <v>0</v>
      </c>
      <c r="L462" s="49">
        <v>1555317.1</v>
      </c>
      <c r="M462" s="49">
        <v>1986916.43</v>
      </c>
      <c r="N462" s="49">
        <v>17478135.68</v>
      </c>
    </row>
    <row r="463" spans="1:15" x14ac:dyDescent="0.2">
      <c r="A463" s="67">
        <v>96113</v>
      </c>
      <c r="B463" s="50">
        <v>122063590</v>
      </c>
      <c r="C463">
        <v>1.43</v>
      </c>
      <c r="D463">
        <v>0</v>
      </c>
      <c r="E463" s="49">
        <v>4126910.17</v>
      </c>
      <c r="F463">
        <v>0</v>
      </c>
      <c r="G463" s="49">
        <v>12077.04</v>
      </c>
      <c r="H463" s="49">
        <v>1158.4100000000001</v>
      </c>
      <c r="I463" s="49">
        <v>101352.33</v>
      </c>
      <c r="J463" s="49">
        <v>27226.18</v>
      </c>
      <c r="K463">
        <v>0</v>
      </c>
      <c r="L463" s="49">
        <v>322093.90999999997</v>
      </c>
      <c r="M463" s="49">
        <v>463907.86</v>
      </c>
      <c r="N463" s="49">
        <v>4590818.03</v>
      </c>
    </row>
    <row r="464" spans="1:15" x14ac:dyDescent="0.2">
      <c r="A464" s="67">
        <v>96114</v>
      </c>
      <c r="B464" s="50">
        <v>544175640</v>
      </c>
      <c r="C464">
        <v>1.43</v>
      </c>
      <c r="D464">
        <v>0</v>
      </c>
      <c r="E464" s="49">
        <v>18398311.739999998</v>
      </c>
      <c r="F464">
        <v>0</v>
      </c>
      <c r="G464" s="49">
        <v>45992.82</v>
      </c>
      <c r="H464" s="49">
        <v>1819.4</v>
      </c>
      <c r="I464" s="49">
        <v>386847.83</v>
      </c>
      <c r="J464">
        <v>0.03</v>
      </c>
      <c r="K464">
        <v>0</v>
      </c>
      <c r="L464" s="49">
        <v>1385727.16</v>
      </c>
      <c r="M464" s="49">
        <v>1820387.24</v>
      </c>
      <c r="N464" s="49">
        <v>20218698.98</v>
      </c>
    </row>
    <row r="465" spans="1:15" x14ac:dyDescent="0.2">
      <c r="A465" s="67">
        <v>96115</v>
      </c>
      <c r="B465" s="50">
        <v>17769710</v>
      </c>
      <c r="C465">
        <v>1.27</v>
      </c>
      <c r="D465">
        <v>0</v>
      </c>
      <c r="E465" s="49">
        <v>601760.39</v>
      </c>
      <c r="F465">
        <v>0</v>
      </c>
      <c r="G465" s="49">
        <v>8641.33</v>
      </c>
      <c r="H465">
        <v>639.74</v>
      </c>
      <c r="I465" s="49">
        <v>62367.1</v>
      </c>
      <c r="J465" s="49">
        <v>257099.7</v>
      </c>
      <c r="K465">
        <v>0</v>
      </c>
      <c r="L465" s="49">
        <v>242208.7</v>
      </c>
      <c r="M465" s="49">
        <v>570956.56000000006</v>
      </c>
      <c r="N465" s="49">
        <v>1172716.95</v>
      </c>
    </row>
    <row r="466" spans="1:15" x14ac:dyDescent="0.2">
      <c r="A466" s="67">
        <v>96119</v>
      </c>
      <c r="B466">
        <v>0</v>
      </c>
      <c r="C466">
        <v>1.46</v>
      </c>
      <c r="D466">
        <v>0</v>
      </c>
      <c r="E466">
        <v>0</v>
      </c>
      <c r="F466">
        <v>0</v>
      </c>
      <c r="G466" s="49">
        <v>32112.9</v>
      </c>
      <c r="H466">
        <v>0</v>
      </c>
      <c r="I466" s="49">
        <v>3246888.99</v>
      </c>
      <c r="J466">
        <v>0</v>
      </c>
      <c r="K466">
        <v>0</v>
      </c>
      <c r="L466" s="49">
        <v>999933.74</v>
      </c>
      <c r="M466" s="49">
        <v>4278935.62</v>
      </c>
      <c r="N466" s="49">
        <v>4278935.62</v>
      </c>
    </row>
    <row r="467" spans="1:15" x14ac:dyDescent="0.2">
      <c r="A467" s="67">
        <v>96121</v>
      </c>
      <c r="B467">
        <v>0</v>
      </c>
      <c r="C467">
        <v>0</v>
      </c>
      <c r="D467">
        <v>0</v>
      </c>
      <c r="E467">
        <v>0</v>
      </c>
      <c r="F467">
        <v>0</v>
      </c>
      <c r="G467">
        <v>0</v>
      </c>
      <c r="H467">
        <v>0</v>
      </c>
      <c r="I467">
        <v>0</v>
      </c>
      <c r="J467">
        <v>0</v>
      </c>
      <c r="K467">
        <v>0</v>
      </c>
      <c r="L467" s="49">
        <v>4135636</v>
      </c>
      <c r="M467" s="49">
        <v>4135636</v>
      </c>
      <c r="N467" s="49">
        <v>4135636</v>
      </c>
    </row>
    <row r="468" spans="1:15" x14ac:dyDescent="0.2">
      <c r="A468" s="67">
        <v>97116</v>
      </c>
      <c r="B468" s="50">
        <v>7500768</v>
      </c>
      <c r="C468">
        <v>1.79</v>
      </c>
      <c r="D468">
        <v>0</v>
      </c>
      <c r="E468" s="49">
        <v>252671.1</v>
      </c>
      <c r="F468">
        <v>0</v>
      </c>
      <c r="G468" s="49">
        <v>10991.48</v>
      </c>
      <c r="H468">
        <v>0</v>
      </c>
      <c r="I468" s="49">
        <v>44739.22</v>
      </c>
      <c r="J468">
        <v>0</v>
      </c>
      <c r="K468">
        <v>0</v>
      </c>
      <c r="L468" s="49">
        <v>48740.74</v>
      </c>
      <c r="M468" s="49">
        <v>104471.44</v>
      </c>
      <c r="N468" s="49">
        <v>357142.54</v>
      </c>
    </row>
    <row r="469" spans="1:15" x14ac:dyDescent="0.2">
      <c r="A469" s="67">
        <v>97118</v>
      </c>
      <c r="B469" s="50">
        <v>4806177</v>
      </c>
      <c r="C469">
        <v>1.77</v>
      </c>
      <c r="D469">
        <v>0</v>
      </c>
      <c r="E469" s="49">
        <v>161933.99</v>
      </c>
      <c r="F469">
        <v>0</v>
      </c>
      <c r="G469" s="49">
        <v>6607.55</v>
      </c>
      <c r="H469">
        <v>0</v>
      </c>
      <c r="I469" s="49">
        <v>26421.25</v>
      </c>
      <c r="J469">
        <v>0</v>
      </c>
      <c r="K469">
        <v>0</v>
      </c>
      <c r="L469" s="49">
        <v>27137.85</v>
      </c>
      <c r="M469" s="49">
        <v>60166.64</v>
      </c>
      <c r="N469" s="49">
        <v>222100.63</v>
      </c>
    </row>
    <row r="470" spans="1:15" x14ac:dyDescent="0.2">
      <c r="A470" s="67">
        <v>97119</v>
      </c>
      <c r="B470" s="50">
        <v>7825886</v>
      </c>
      <c r="C470">
        <v>1.78</v>
      </c>
      <c r="D470">
        <v>0</v>
      </c>
      <c r="E470" s="49">
        <v>263649.87</v>
      </c>
      <c r="F470">
        <v>0</v>
      </c>
      <c r="G470" s="49">
        <v>10553.73</v>
      </c>
      <c r="H470">
        <v>0</v>
      </c>
      <c r="I470" s="49">
        <v>42543.13</v>
      </c>
      <c r="J470">
        <v>0</v>
      </c>
      <c r="K470">
        <v>0</v>
      </c>
      <c r="L470" s="49">
        <v>50886.51</v>
      </c>
      <c r="M470" s="49">
        <v>103983.36</v>
      </c>
      <c r="N470" s="49">
        <v>367633.23</v>
      </c>
    </row>
    <row r="471" spans="1:15" x14ac:dyDescent="0.2">
      <c r="A471" s="67">
        <v>97122</v>
      </c>
      <c r="B471" s="50">
        <v>5708638</v>
      </c>
      <c r="C471">
        <v>1.88</v>
      </c>
      <c r="D471">
        <v>0</v>
      </c>
      <c r="E471" s="49">
        <v>192125.13</v>
      </c>
      <c r="F471">
        <v>0</v>
      </c>
      <c r="G471" s="49">
        <v>8184.39</v>
      </c>
      <c r="H471">
        <v>0</v>
      </c>
      <c r="I471" s="49">
        <v>32880.839999999997</v>
      </c>
      <c r="J471">
        <v>185.84</v>
      </c>
      <c r="K471">
        <v>0</v>
      </c>
      <c r="L471" s="49">
        <v>33814.589999999997</v>
      </c>
      <c r="M471" s="49">
        <v>75065.66</v>
      </c>
      <c r="N471" s="49">
        <v>267190.78999999998</v>
      </c>
    </row>
    <row r="472" spans="1:15" x14ac:dyDescent="0.2">
      <c r="A472" s="67">
        <v>97127</v>
      </c>
      <c r="B472" s="50">
        <v>2424038</v>
      </c>
      <c r="C472">
        <v>1.82</v>
      </c>
      <c r="D472">
        <v>0</v>
      </c>
      <c r="E472" s="49">
        <v>81631.27</v>
      </c>
      <c r="F472">
        <v>0</v>
      </c>
      <c r="G472" s="49">
        <v>5689.84</v>
      </c>
      <c r="H472">
        <v>0</v>
      </c>
      <c r="I472" s="49">
        <v>23159.64</v>
      </c>
      <c r="J472" s="49">
        <v>1798.8</v>
      </c>
      <c r="K472">
        <v>0</v>
      </c>
      <c r="L472" s="49">
        <v>27068.71</v>
      </c>
      <c r="M472" s="49">
        <v>57716.98</v>
      </c>
      <c r="N472" s="49">
        <v>139348.25</v>
      </c>
    </row>
    <row r="473" spans="1:15" x14ac:dyDescent="0.2">
      <c r="A473" s="67">
        <v>97129</v>
      </c>
      <c r="B473" s="50">
        <v>117579655</v>
      </c>
      <c r="C473">
        <v>2.0099999999999998</v>
      </c>
      <c r="D473">
        <v>0</v>
      </c>
      <c r="E473" s="49">
        <v>3951919.22</v>
      </c>
      <c r="F473">
        <v>0</v>
      </c>
      <c r="G473" s="49">
        <v>217507.81</v>
      </c>
      <c r="H473">
        <v>0</v>
      </c>
      <c r="I473" s="49">
        <v>885333.76</v>
      </c>
      <c r="J473">
        <v>0</v>
      </c>
      <c r="K473">
        <v>0</v>
      </c>
      <c r="L473" s="49">
        <v>968459.75</v>
      </c>
      <c r="M473" s="49">
        <v>2071301.32</v>
      </c>
      <c r="N473" s="49">
        <v>6023220.54</v>
      </c>
    </row>
    <row r="474" spans="1:15" x14ac:dyDescent="0.2">
      <c r="A474" s="67">
        <v>97130</v>
      </c>
      <c r="B474" s="50">
        <v>15899038</v>
      </c>
      <c r="C474">
        <v>1.86</v>
      </c>
      <c r="D474">
        <v>0</v>
      </c>
      <c r="E474" s="49">
        <v>535193.74</v>
      </c>
      <c r="F474">
        <v>0</v>
      </c>
      <c r="G474" s="49">
        <v>33090.080000000002</v>
      </c>
      <c r="H474">
        <v>0</v>
      </c>
      <c r="I474" s="49">
        <v>134102.19</v>
      </c>
      <c r="J474">
        <v>0</v>
      </c>
      <c r="K474">
        <v>0</v>
      </c>
      <c r="L474" s="49">
        <v>140350.34</v>
      </c>
      <c r="M474" s="49">
        <v>307542.59999999998</v>
      </c>
      <c r="N474" s="49">
        <v>842736.34</v>
      </c>
    </row>
    <row r="475" spans="1:15" x14ac:dyDescent="0.2">
      <c r="A475" s="67">
        <v>97131</v>
      </c>
      <c r="B475" s="50">
        <v>21147470</v>
      </c>
      <c r="C475">
        <v>1.88</v>
      </c>
      <c r="D475">
        <v>0</v>
      </c>
      <c r="E475" s="49">
        <v>711721.49</v>
      </c>
      <c r="F475">
        <v>0</v>
      </c>
      <c r="G475" s="49">
        <v>36177.910000000003</v>
      </c>
      <c r="H475">
        <v>0</v>
      </c>
      <c r="I475" s="49">
        <v>145801.29999999999</v>
      </c>
      <c r="J475">
        <v>0</v>
      </c>
      <c r="K475">
        <v>0</v>
      </c>
      <c r="L475" s="49">
        <v>159970.19</v>
      </c>
      <c r="M475" s="49">
        <v>341949.4</v>
      </c>
      <c r="N475" s="49">
        <v>1053670.8899999999</v>
      </c>
    </row>
    <row r="476" spans="1:15" x14ac:dyDescent="0.2">
      <c r="A476" s="67">
        <v>98080</v>
      </c>
      <c r="B476" s="50">
        <v>30297290</v>
      </c>
      <c r="C476">
        <v>2.37</v>
      </c>
      <c r="D476">
        <v>0</v>
      </c>
      <c r="E476" s="49">
        <v>1014568.08</v>
      </c>
      <c r="F476">
        <v>0</v>
      </c>
      <c r="G476" s="49">
        <v>17710.03</v>
      </c>
      <c r="H476">
        <v>0</v>
      </c>
      <c r="I476" s="49">
        <v>166195.16</v>
      </c>
      <c r="J476">
        <v>0</v>
      </c>
      <c r="K476">
        <v>0</v>
      </c>
      <c r="L476" s="49">
        <v>280891.46000000002</v>
      </c>
      <c r="M476" s="49">
        <v>464796.64</v>
      </c>
      <c r="N476" s="49">
        <v>1479364.72</v>
      </c>
    </row>
    <row r="477" spans="1:15" x14ac:dyDescent="0.2">
      <c r="A477" s="67">
        <v>99078</v>
      </c>
      <c r="B477" s="50">
        <v>3066366</v>
      </c>
      <c r="C477">
        <v>3.15</v>
      </c>
      <c r="D477">
        <v>0</v>
      </c>
      <c r="E477" s="49">
        <v>101863.3</v>
      </c>
      <c r="F477">
        <v>0</v>
      </c>
      <c r="G477" s="49">
        <v>2426.62</v>
      </c>
      <c r="H477">
        <v>0</v>
      </c>
      <c r="I477" s="49">
        <v>18400.95</v>
      </c>
      <c r="J477" s="49">
        <v>1905.39</v>
      </c>
      <c r="K477">
        <v>0</v>
      </c>
      <c r="L477" s="49">
        <v>25772.43</v>
      </c>
      <c r="M477" s="49">
        <v>48505.39</v>
      </c>
      <c r="N477" s="49">
        <v>150368.69</v>
      </c>
    </row>
    <row r="478" spans="1:15" s="208" customFormat="1" x14ac:dyDescent="0.2">
      <c r="A478" s="314">
        <v>99082</v>
      </c>
      <c r="B478" s="207">
        <v>41341644</v>
      </c>
      <c r="C478" s="208">
        <v>2.94</v>
      </c>
      <c r="D478" s="208">
        <v>0</v>
      </c>
      <c r="E478" s="209">
        <v>1274244.48</v>
      </c>
      <c r="F478" s="208">
        <v>1228.43</v>
      </c>
      <c r="G478" s="209">
        <v>26056.47</v>
      </c>
      <c r="H478" s="208">
        <v>0</v>
      </c>
      <c r="I478" s="209">
        <v>197654.65</v>
      </c>
      <c r="J478" s="208">
        <v>2404.87</v>
      </c>
      <c r="K478" s="208">
        <v>0</v>
      </c>
      <c r="L478" s="209">
        <v>296700.09000000003</v>
      </c>
      <c r="M478" s="209">
        <v>469177.58</v>
      </c>
      <c r="N478" s="209">
        <v>1743422.06</v>
      </c>
      <c r="O478" s="315" t="s">
        <v>737</v>
      </c>
    </row>
    <row r="479" spans="1:15" x14ac:dyDescent="0.2">
      <c r="A479" s="67">
        <v>100059</v>
      </c>
      <c r="B479" s="50">
        <v>43214740</v>
      </c>
      <c r="C479">
        <v>2.5099999999999998</v>
      </c>
      <c r="D479">
        <v>0</v>
      </c>
      <c r="E479" s="49">
        <v>1445060.72</v>
      </c>
      <c r="F479">
        <v>0</v>
      </c>
      <c r="G479" s="49">
        <v>27308.51</v>
      </c>
      <c r="H479">
        <v>0</v>
      </c>
      <c r="I479" s="49">
        <v>149174.24</v>
      </c>
      <c r="J479">
        <v>0</v>
      </c>
      <c r="K479">
        <v>0</v>
      </c>
      <c r="L479" s="49">
        <v>397883.23</v>
      </c>
      <c r="M479" s="49">
        <v>574365.98</v>
      </c>
      <c r="N479" s="49">
        <v>2019426.7</v>
      </c>
    </row>
    <row r="480" spans="1:15" x14ac:dyDescent="0.2">
      <c r="A480" s="67">
        <v>100060</v>
      </c>
      <c r="B480" s="50">
        <v>20642830</v>
      </c>
      <c r="C480">
        <v>2.59</v>
      </c>
      <c r="D480">
        <v>0</v>
      </c>
      <c r="E480" s="49">
        <v>689710.6</v>
      </c>
      <c r="F480">
        <v>0</v>
      </c>
      <c r="G480" s="49">
        <v>16368.46</v>
      </c>
      <c r="H480" s="49">
        <v>8678.86</v>
      </c>
      <c r="I480" s="49">
        <v>85573.04</v>
      </c>
      <c r="J480" s="49">
        <v>5514.99</v>
      </c>
      <c r="K480">
        <v>0</v>
      </c>
      <c r="L480" s="49">
        <v>212482.26</v>
      </c>
      <c r="M480" s="49">
        <v>328617.59999999998</v>
      </c>
      <c r="N480" s="49">
        <v>1018328.2</v>
      </c>
    </row>
    <row r="481" spans="1:14" x14ac:dyDescent="0.2">
      <c r="A481" s="67">
        <v>100061</v>
      </c>
      <c r="B481" s="50">
        <v>41988330</v>
      </c>
      <c r="C481">
        <v>2.61</v>
      </c>
      <c r="D481">
        <v>0</v>
      </c>
      <c r="E481" s="49">
        <v>1402610.51</v>
      </c>
      <c r="F481">
        <v>0</v>
      </c>
      <c r="G481" s="49">
        <v>27064.13</v>
      </c>
      <c r="H481">
        <v>0</v>
      </c>
      <c r="I481" s="49">
        <v>154189.32999999999</v>
      </c>
      <c r="J481">
        <v>0</v>
      </c>
      <c r="K481">
        <v>0</v>
      </c>
      <c r="L481" s="49">
        <v>400703.28</v>
      </c>
      <c r="M481" s="49">
        <v>581956.74</v>
      </c>
      <c r="N481" s="49">
        <v>1984567.25</v>
      </c>
    </row>
    <row r="482" spans="1:14" x14ac:dyDescent="0.2">
      <c r="A482" s="67">
        <v>100062</v>
      </c>
      <c r="B482" s="50">
        <v>12755570</v>
      </c>
      <c r="C482">
        <v>2.56</v>
      </c>
      <c r="D482">
        <v>0</v>
      </c>
      <c r="E482" s="49">
        <v>426315.64</v>
      </c>
      <c r="F482">
        <v>0</v>
      </c>
      <c r="G482" s="49">
        <v>11651.77</v>
      </c>
      <c r="H482">
        <v>0</v>
      </c>
      <c r="I482" s="49">
        <v>60083.78</v>
      </c>
      <c r="J482" s="49">
        <v>1538.8</v>
      </c>
      <c r="K482">
        <v>0</v>
      </c>
      <c r="L482" s="49">
        <v>170572.48</v>
      </c>
      <c r="M482" s="49">
        <v>243846.83</v>
      </c>
      <c r="N482" s="49">
        <v>670162.47</v>
      </c>
    </row>
    <row r="483" spans="1:14" x14ac:dyDescent="0.2">
      <c r="A483" s="67">
        <v>100063</v>
      </c>
      <c r="B483" s="50">
        <v>194164229</v>
      </c>
      <c r="C483">
        <v>2.61</v>
      </c>
      <c r="D483">
        <v>0</v>
      </c>
      <c r="E483" s="49">
        <v>6486011.4100000001</v>
      </c>
      <c r="F483">
        <v>0</v>
      </c>
      <c r="G483" s="49">
        <v>117218.09</v>
      </c>
      <c r="H483">
        <v>0</v>
      </c>
      <c r="I483" s="49">
        <v>620303.56000000006</v>
      </c>
      <c r="J483">
        <v>0</v>
      </c>
      <c r="K483">
        <v>0</v>
      </c>
      <c r="L483" s="49">
        <v>1536123.11</v>
      </c>
      <c r="M483" s="49">
        <v>2273644.7599999998</v>
      </c>
      <c r="N483" s="49">
        <v>8759656.1699999999</v>
      </c>
    </row>
    <row r="484" spans="1:14" x14ac:dyDescent="0.2">
      <c r="A484" s="67">
        <v>100064</v>
      </c>
      <c r="B484" s="50">
        <v>18936960</v>
      </c>
      <c r="C484">
        <v>2.68</v>
      </c>
      <c r="D484">
        <v>0</v>
      </c>
      <c r="E484" s="49">
        <v>632130.12</v>
      </c>
      <c r="F484">
        <v>259.02</v>
      </c>
      <c r="G484" s="49">
        <v>6284.82</v>
      </c>
      <c r="H484">
        <v>0</v>
      </c>
      <c r="I484" s="49">
        <v>28947.119999999999</v>
      </c>
      <c r="J484" s="49">
        <v>2033.63</v>
      </c>
      <c r="K484">
        <v>0</v>
      </c>
      <c r="L484" s="49">
        <v>71664.62</v>
      </c>
      <c r="M484" s="49">
        <v>109189.21</v>
      </c>
      <c r="N484" s="49">
        <v>741319.33</v>
      </c>
    </row>
    <row r="485" spans="1:14" x14ac:dyDescent="0.2">
      <c r="A485" s="67">
        <v>100065</v>
      </c>
      <c r="B485" s="50">
        <v>16448340</v>
      </c>
      <c r="C485">
        <v>2.61</v>
      </c>
      <c r="D485">
        <v>0</v>
      </c>
      <c r="E485" s="49">
        <v>549453.01</v>
      </c>
      <c r="F485">
        <v>0</v>
      </c>
      <c r="G485" s="49">
        <v>9450.69</v>
      </c>
      <c r="H485">
        <v>0</v>
      </c>
      <c r="I485" s="49">
        <v>53292.51</v>
      </c>
      <c r="J485">
        <v>0</v>
      </c>
      <c r="K485">
        <v>0</v>
      </c>
      <c r="L485" s="49">
        <v>146892.85</v>
      </c>
      <c r="M485" s="49">
        <v>209636.04</v>
      </c>
      <c r="N485" s="49">
        <v>759089.05</v>
      </c>
    </row>
    <row r="486" spans="1:14" x14ac:dyDescent="0.2">
      <c r="A486" s="67">
        <v>101105</v>
      </c>
      <c r="B486" s="50">
        <v>13468954</v>
      </c>
      <c r="C486">
        <v>3.24</v>
      </c>
      <c r="D486">
        <v>0</v>
      </c>
      <c r="E486" s="49">
        <v>447016.8</v>
      </c>
      <c r="F486">
        <v>0</v>
      </c>
      <c r="G486" s="49">
        <v>83509.7</v>
      </c>
      <c r="H486">
        <v>0</v>
      </c>
      <c r="I486" s="49">
        <v>41939.65</v>
      </c>
      <c r="J486">
        <v>0</v>
      </c>
      <c r="K486">
        <v>0</v>
      </c>
      <c r="L486" s="49">
        <v>250701.74</v>
      </c>
      <c r="M486" s="49">
        <v>376151.09</v>
      </c>
      <c r="N486" s="49">
        <v>823167.89</v>
      </c>
    </row>
    <row r="487" spans="1:14" x14ac:dyDescent="0.2">
      <c r="A487" s="67">
        <v>101107</v>
      </c>
      <c r="B487" s="50">
        <v>15592215</v>
      </c>
      <c r="C487">
        <v>3.18</v>
      </c>
      <c r="D487">
        <v>0</v>
      </c>
      <c r="E487" s="49">
        <v>517805.92</v>
      </c>
      <c r="F487">
        <v>0</v>
      </c>
      <c r="G487" s="49">
        <v>42644.55</v>
      </c>
      <c r="H487">
        <v>0</v>
      </c>
      <c r="I487" s="49">
        <v>17306.63</v>
      </c>
      <c r="J487">
        <v>0</v>
      </c>
      <c r="K487">
        <v>0</v>
      </c>
      <c r="L487" s="49">
        <v>111623.5</v>
      </c>
      <c r="M487" s="49">
        <v>171574.68</v>
      </c>
      <c r="N487" s="49">
        <v>689380.6</v>
      </c>
    </row>
    <row r="488" spans="1:14" x14ac:dyDescent="0.2">
      <c r="A488" s="67">
        <v>102081</v>
      </c>
      <c r="B488" s="50">
        <v>23478719</v>
      </c>
      <c r="C488">
        <v>2.65</v>
      </c>
      <c r="D488">
        <v>0</v>
      </c>
      <c r="E488" s="49">
        <v>783979.08</v>
      </c>
      <c r="F488">
        <v>0</v>
      </c>
      <c r="G488" s="49">
        <v>21938.85</v>
      </c>
      <c r="H488">
        <v>0</v>
      </c>
      <c r="I488" s="49">
        <v>69091.520000000004</v>
      </c>
      <c r="J488" s="49">
        <v>6422.51</v>
      </c>
      <c r="K488">
        <v>0</v>
      </c>
      <c r="L488" s="49">
        <v>160701.4</v>
      </c>
      <c r="M488" s="49">
        <v>258154.28</v>
      </c>
      <c r="N488" s="49">
        <v>1042133.36</v>
      </c>
    </row>
    <row r="489" spans="1:14" x14ac:dyDescent="0.2">
      <c r="A489" s="67">
        <v>102085</v>
      </c>
      <c r="B489" s="50">
        <v>45947703</v>
      </c>
      <c r="C489">
        <v>2.5099999999999998</v>
      </c>
      <c r="D489">
        <v>0</v>
      </c>
      <c r="E489" s="49">
        <v>1536448.46</v>
      </c>
      <c r="F489">
        <v>0</v>
      </c>
      <c r="G489" s="49">
        <v>48146.42</v>
      </c>
      <c r="H489">
        <v>0</v>
      </c>
      <c r="I489" s="49">
        <v>154138.9</v>
      </c>
      <c r="J489">
        <v>0</v>
      </c>
      <c r="K489">
        <v>74.489999999999995</v>
      </c>
      <c r="L489" s="49">
        <v>314275.24</v>
      </c>
      <c r="M489" s="49">
        <v>516635.05</v>
      </c>
      <c r="N489" s="49">
        <v>2053083.51</v>
      </c>
    </row>
    <row r="490" spans="1:14" x14ac:dyDescent="0.2">
      <c r="A490" s="67">
        <v>103127</v>
      </c>
      <c r="B490" s="50">
        <v>20001457</v>
      </c>
      <c r="C490">
        <v>1.18</v>
      </c>
      <c r="D490">
        <v>0</v>
      </c>
      <c r="E490" s="49">
        <v>677954.59</v>
      </c>
      <c r="F490">
        <v>0</v>
      </c>
      <c r="G490" s="49">
        <v>6120.32</v>
      </c>
      <c r="H490">
        <v>0</v>
      </c>
      <c r="I490" s="49">
        <v>88359.84</v>
      </c>
      <c r="J490" s="49">
        <v>3028.44</v>
      </c>
      <c r="K490">
        <v>0</v>
      </c>
      <c r="L490" s="49">
        <v>169495.54</v>
      </c>
      <c r="M490" s="49">
        <v>267004.14</v>
      </c>
      <c r="N490" s="49">
        <v>944958.73</v>
      </c>
    </row>
    <row r="491" spans="1:14" x14ac:dyDescent="0.2">
      <c r="A491" s="67">
        <v>103128</v>
      </c>
      <c r="B491" s="50">
        <v>19377270</v>
      </c>
      <c r="C491">
        <v>1.21</v>
      </c>
      <c r="D491">
        <v>0</v>
      </c>
      <c r="E491" s="49">
        <v>656598.21</v>
      </c>
      <c r="F491">
        <v>13.39</v>
      </c>
      <c r="G491" s="49">
        <v>4627.99</v>
      </c>
      <c r="H491">
        <v>0</v>
      </c>
      <c r="I491" s="49">
        <v>66813.960000000006</v>
      </c>
      <c r="J491" s="49">
        <v>1027.07</v>
      </c>
      <c r="K491">
        <v>0</v>
      </c>
      <c r="L491" s="49">
        <v>128268.62</v>
      </c>
      <c r="M491" s="49">
        <v>200751.02</v>
      </c>
      <c r="N491" s="49">
        <v>857349.23</v>
      </c>
    </row>
    <row r="492" spans="1:14" x14ac:dyDescent="0.2">
      <c r="A492" s="67">
        <v>103129</v>
      </c>
      <c r="B492" s="50">
        <v>25201184</v>
      </c>
      <c r="C492">
        <v>1.31</v>
      </c>
      <c r="D492">
        <v>0</v>
      </c>
      <c r="E492" s="49">
        <v>853076.96</v>
      </c>
      <c r="F492">
        <v>0</v>
      </c>
      <c r="G492" s="49">
        <v>8043.39</v>
      </c>
      <c r="H492">
        <v>0</v>
      </c>
      <c r="I492" s="49">
        <v>96408.2</v>
      </c>
      <c r="J492">
        <v>0</v>
      </c>
      <c r="K492">
        <v>0</v>
      </c>
      <c r="L492" s="49">
        <v>188863.51</v>
      </c>
      <c r="M492" s="49">
        <v>293315.09999999998</v>
      </c>
      <c r="N492" s="49">
        <v>1146392.06</v>
      </c>
    </row>
    <row r="493" spans="1:14" x14ac:dyDescent="0.2">
      <c r="A493" s="67">
        <v>103130</v>
      </c>
      <c r="B493" s="50">
        <v>32441582</v>
      </c>
      <c r="C493">
        <v>1.85</v>
      </c>
      <c r="D493">
        <v>0</v>
      </c>
      <c r="E493" s="49">
        <v>1092160.46</v>
      </c>
      <c r="F493">
        <v>0</v>
      </c>
      <c r="G493" s="49">
        <v>31475.43</v>
      </c>
      <c r="H493">
        <v>0</v>
      </c>
      <c r="I493" s="49">
        <v>187201.54</v>
      </c>
      <c r="J493" s="49">
        <v>5169.34</v>
      </c>
      <c r="K493" s="49">
        <v>2037.02</v>
      </c>
      <c r="L493" s="49">
        <v>401995.8</v>
      </c>
      <c r="M493" s="49">
        <v>627879.12</v>
      </c>
      <c r="N493" s="49">
        <v>1720039.58</v>
      </c>
    </row>
    <row r="494" spans="1:14" x14ac:dyDescent="0.2">
      <c r="A494" s="67">
        <v>103131</v>
      </c>
      <c r="B494" s="50">
        <v>34863604</v>
      </c>
      <c r="C494">
        <v>1.0900000000000001</v>
      </c>
      <c r="D494">
        <v>0</v>
      </c>
      <c r="E494" s="49">
        <v>1182787.1599999999</v>
      </c>
      <c r="F494">
        <v>0</v>
      </c>
      <c r="G494" s="49">
        <v>12150.13</v>
      </c>
      <c r="H494">
        <v>0</v>
      </c>
      <c r="I494" s="49">
        <v>175413.86</v>
      </c>
      <c r="J494">
        <v>0</v>
      </c>
      <c r="K494">
        <v>0</v>
      </c>
      <c r="L494" s="49">
        <v>338938.11</v>
      </c>
      <c r="M494" s="49">
        <v>526502.1</v>
      </c>
      <c r="N494" s="49">
        <v>1709289.26</v>
      </c>
    </row>
    <row r="495" spans="1:14" x14ac:dyDescent="0.2">
      <c r="A495" s="67">
        <v>103132</v>
      </c>
      <c r="B495" s="50">
        <v>135872661</v>
      </c>
      <c r="C495">
        <v>1.17</v>
      </c>
      <c r="D495">
        <v>0</v>
      </c>
      <c r="E495" s="49">
        <v>4605905.21</v>
      </c>
      <c r="F495">
        <v>0</v>
      </c>
      <c r="G495" s="49">
        <v>31068.83</v>
      </c>
      <c r="H495">
        <v>0</v>
      </c>
      <c r="I495" s="49">
        <v>448545.87</v>
      </c>
      <c r="J495">
        <v>0</v>
      </c>
      <c r="K495">
        <v>0</v>
      </c>
      <c r="L495" s="49">
        <v>817483.11</v>
      </c>
      <c r="M495" s="49">
        <v>1297097.81</v>
      </c>
      <c r="N495" s="49">
        <v>5903003.0199999996</v>
      </c>
    </row>
    <row r="496" spans="1:14" x14ac:dyDescent="0.2">
      <c r="A496" s="67">
        <v>103135</v>
      </c>
      <c r="B496" s="50">
        <v>27531923</v>
      </c>
      <c r="C496">
        <v>1.2</v>
      </c>
      <c r="D496">
        <v>0</v>
      </c>
      <c r="E496" s="49">
        <v>933012.82</v>
      </c>
      <c r="F496">
        <v>0</v>
      </c>
      <c r="G496" s="49">
        <v>8788.59</v>
      </c>
      <c r="H496">
        <v>0</v>
      </c>
      <c r="I496" s="49">
        <v>126140.1</v>
      </c>
      <c r="J496">
        <v>0</v>
      </c>
      <c r="K496">
        <v>0</v>
      </c>
      <c r="L496" s="49">
        <v>232821.25</v>
      </c>
      <c r="M496" s="49">
        <v>367749.94</v>
      </c>
      <c r="N496" s="49">
        <v>1300762.76</v>
      </c>
    </row>
    <row r="497" spans="1:14" x14ac:dyDescent="0.2">
      <c r="A497" s="67">
        <v>104041</v>
      </c>
      <c r="B497" s="50">
        <v>7770031</v>
      </c>
      <c r="C497">
        <v>2.62</v>
      </c>
      <c r="D497">
        <v>0</v>
      </c>
      <c r="E497" s="49">
        <v>259529.45</v>
      </c>
      <c r="F497">
        <v>0</v>
      </c>
      <c r="G497" s="49">
        <v>6872.22</v>
      </c>
      <c r="H497">
        <v>0</v>
      </c>
      <c r="I497" s="49">
        <v>26477.25</v>
      </c>
      <c r="J497">
        <v>0</v>
      </c>
      <c r="K497">
        <v>0</v>
      </c>
      <c r="L497" s="49">
        <v>110526.35</v>
      </c>
      <c r="M497" s="49">
        <v>143875.82</v>
      </c>
      <c r="N497" s="49">
        <v>403405.27</v>
      </c>
    </row>
    <row r="498" spans="1:14" x14ac:dyDescent="0.2">
      <c r="A498" s="67">
        <v>104042</v>
      </c>
      <c r="B498" s="50">
        <v>20716732</v>
      </c>
      <c r="C498">
        <v>2.57</v>
      </c>
      <c r="D498">
        <v>0</v>
      </c>
      <c r="E498" s="49">
        <v>692321.9</v>
      </c>
      <c r="F498">
        <v>0</v>
      </c>
      <c r="G498" s="49">
        <v>13543.25</v>
      </c>
      <c r="H498">
        <v>0</v>
      </c>
      <c r="I498" s="49">
        <v>51534.7</v>
      </c>
      <c r="J498">
        <v>0</v>
      </c>
      <c r="K498">
        <v>326.60000000000002</v>
      </c>
      <c r="L498" s="49">
        <v>221678.32</v>
      </c>
      <c r="M498" s="49">
        <v>287082.86</v>
      </c>
      <c r="N498" s="49">
        <v>979404.76</v>
      </c>
    </row>
    <row r="499" spans="1:14" x14ac:dyDescent="0.2">
      <c r="A499" s="67">
        <v>104043</v>
      </c>
      <c r="B499" s="50">
        <v>18493232</v>
      </c>
      <c r="C499">
        <v>2.52</v>
      </c>
      <c r="D499">
        <v>0</v>
      </c>
      <c r="E499" s="49">
        <v>618333.05000000005</v>
      </c>
      <c r="F499">
        <v>0</v>
      </c>
      <c r="G499" s="49">
        <v>15713.27</v>
      </c>
      <c r="H499">
        <v>0</v>
      </c>
      <c r="I499" s="49">
        <v>63729.75</v>
      </c>
      <c r="J499">
        <v>0</v>
      </c>
      <c r="K499">
        <v>0</v>
      </c>
      <c r="L499" s="49">
        <v>293021.69</v>
      </c>
      <c r="M499" s="49">
        <v>372464.71</v>
      </c>
      <c r="N499" s="49">
        <v>990797.76</v>
      </c>
    </row>
    <row r="500" spans="1:14" x14ac:dyDescent="0.2">
      <c r="A500" s="67">
        <v>104044</v>
      </c>
      <c r="B500" s="50">
        <v>223885247</v>
      </c>
      <c r="C500">
        <v>2.66</v>
      </c>
      <c r="D500">
        <v>0</v>
      </c>
      <c r="E500" s="49">
        <v>7474995.5499999998</v>
      </c>
      <c r="F500">
        <v>0</v>
      </c>
      <c r="G500" s="49">
        <v>56587.32</v>
      </c>
      <c r="H500">
        <v>0</v>
      </c>
      <c r="I500" s="49">
        <v>204711.94</v>
      </c>
      <c r="J500">
        <v>0</v>
      </c>
      <c r="K500" s="49">
        <v>82251.839999999997</v>
      </c>
      <c r="L500" s="49">
        <v>789317.39</v>
      </c>
      <c r="M500" s="49">
        <v>1132868.49</v>
      </c>
      <c r="N500" s="49">
        <v>8607864.0399999991</v>
      </c>
    </row>
    <row r="501" spans="1:14" x14ac:dyDescent="0.2">
      <c r="A501" s="67">
        <v>104045</v>
      </c>
      <c r="B501" s="50">
        <v>63575703</v>
      </c>
      <c r="C501">
        <v>2.66</v>
      </c>
      <c r="D501">
        <v>0</v>
      </c>
      <c r="E501" s="49">
        <v>2122641.41</v>
      </c>
      <c r="F501">
        <v>0</v>
      </c>
      <c r="G501" s="49">
        <v>23326.080000000002</v>
      </c>
      <c r="H501">
        <v>0</v>
      </c>
      <c r="I501" s="49">
        <v>67972.539999999994</v>
      </c>
      <c r="J501">
        <v>0</v>
      </c>
      <c r="K501" s="49">
        <v>34766.69</v>
      </c>
      <c r="L501" s="49">
        <v>278197.32</v>
      </c>
      <c r="M501" s="49">
        <v>404262.62</v>
      </c>
      <c r="N501" s="49">
        <v>2526904.0299999998</v>
      </c>
    </row>
    <row r="502" spans="1:14" x14ac:dyDescent="0.2">
      <c r="A502" s="67">
        <v>105123</v>
      </c>
      <c r="B502" s="50">
        <v>17200957</v>
      </c>
      <c r="C502">
        <v>2.2400000000000002</v>
      </c>
      <c r="D502">
        <v>0</v>
      </c>
      <c r="E502" s="49">
        <v>576776.99</v>
      </c>
      <c r="F502">
        <v>0</v>
      </c>
      <c r="G502" s="49">
        <v>19984.95</v>
      </c>
      <c r="H502">
        <v>0</v>
      </c>
      <c r="I502" s="49">
        <v>52626.96</v>
      </c>
      <c r="J502">
        <v>0</v>
      </c>
      <c r="K502">
        <v>0</v>
      </c>
      <c r="L502" s="49">
        <v>137034.06</v>
      </c>
      <c r="M502" s="49">
        <v>209645.96</v>
      </c>
      <c r="N502" s="49">
        <v>786422.95</v>
      </c>
    </row>
    <row r="503" spans="1:14" x14ac:dyDescent="0.2">
      <c r="A503" s="67">
        <v>105124</v>
      </c>
      <c r="B503" s="50">
        <v>30994315</v>
      </c>
      <c r="C503">
        <v>2.19</v>
      </c>
      <c r="D503">
        <v>0</v>
      </c>
      <c r="E503" s="49">
        <v>1039823</v>
      </c>
      <c r="F503">
        <v>0</v>
      </c>
      <c r="G503" s="49">
        <v>42949</v>
      </c>
      <c r="H503">
        <v>0</v>
      </c>
      <c r="I503" s="49">
        <v>113098.94</v>
      </c>
      <c r="J503">
        <v>0</v>
      </c>
      <c r="K503">
        <v>0</v>
      </c>
      <c r="L503" s="49">
        <v>292533.96999999997</v>
      </c>
      <c r="M503" s="49">
        <v>448581.91</v>
      </c>
      <c r="N503" s="49">
        <v>1488404.91</v>
      </c>
    </row>
    <row r="504" spans="1:14" x14ac:dyDescent="0.2">
      <c r="A504" s="67">
        <v>105125</v>
      </c>
      <c r="B504" s="50">
        <v>9241370</v>
      </c>
      <c r="C504">
        <v>2.2799999999999998</v>
      </c>
      <c r="D504">
        <v>0</v>
      </c>
      <c r="E504" s="49">
        <v>309751.87</v>
      </c>
      <c r="F504">
        <v>0</v>
      </c>
      <c r="G504" s="49">
        <v>7458.31</v>
      </c>
      <c r="H504">
        <v>0</v>
      </c>
      <c r="I504" s="49">
        <v>23112.37</v>
      </c>
      <c r="J504">
        <v>0</v>
      </c>
      <c r="K504">
        <v>0</v>
      </c>
      <c r="L504" s="49">
        <v>48228.77</v>
      </c>
      <c r="M504" s="49">
        <v>78799.44</v>
      </c>
      <c r="N504" s="49">
        <v>388551.31</v>
      </c>
    </row>
    <row r="505" spans="1:14" x14ac:dyDescent="0.2">
      <c r="A505" s="67">
        <v>106001</v>
      </c>
      <c r="B505" s="50">
        <v>6332694</v>
      </c>
      <c r="C505">
        <v>2.44</v>
      </c>
      <c r="D505">
        <v>0</v>
      </c>
      <c r="E505" s="49">
        <v>211911.45</v>
      </c>
      <c r="F505">
        <v>0</v>
      </c>
      <c r="G505" s="49">
        <v>3342.33</v>
      </c>
      <c r="H505">
        <v>0</v>
      </c>
      <c r="I505" s="49">
        <v>15675.31</v>
      </c>
      <c r="J505">
        <v>0</v>
      </c>
      <c r="K505" s="49">
        <v>63036.34</v>
      </c>
      <c r="L505" s="49">
        <v>61988.67</v>
      </c>
      <c r="M505" s="49">
        <v>144042.65</v>
      </c>
      <c r="N505" s="49">
        <v>355954.1</v>
      </c>
    </row>
    <row r="506" spans="1:14" x14ac:dyDescent="0.2">
      <c r="A506" s="67">
        <v>106002</v>
      </c>
      <c r="B506" s="50">
        <v>7863685</v>
      </c>
      <c r="C506">
        <v>1.88</v>
      </c>
      <c r="D506">
        <v>0</v>
      </c>
      <c r="E506" s="49">
        <v>264653.58</v>
      </c>
      <c r="F506">
        <v>0</v>
      </c>
      <c r="G506" s="49">
        <v>7755.81</v>
      </c>
      <c r="H506">
        <v>0</v>
      </c>
      <c r="I506" s="49">
        <v>35738.21</v>
      </c>
      <c r="J506">
        <v>0</v>
      </c>
      <c r="K506" s="49">
        <v>3809.18</v>
      </c>
      <c r="L506" s="49">
        <v>121734.13</v>
      </c>
      <c r="M506" s="49">
        <v>169037.32</v>
      </c>
      <c r="N506" s="49">
        <v>433690.9</v>
      </c>
    </row>
    <row r="507" spans="1:14" x14ac:dyDescent="0.2">
      <c r="A507" s="67">
        <v>106003</v>
      </c>
      <c r="B507" s="50">
        <v>57012409</v>
      </c>
      <c r="C507">
        <v>1.9</v>
      </c>
      <c r="D507">
        <v>0</v>
      </c>
      <c r="E507" s="49">
        <v>1918370.64</v>
      </c>
      <c r="F507">
        <v>0</v>
      </c>
      <c r="G507" s="49">
        <v>27918.720000000001</v>
      </c>
      <c r="H507">
        <v>0</v>
      </c>
      <c r="I507" s="49">
        <v>128647.37</v>
      </c>
      <c r="J507">
        <v>0</v>
      </c>
      <c r="K507" s="49">
        <v>38105.47</v>
      </c>
      <c r="L507" s="49">
        <v>427422.4</v>
      </c>
      <c r="M507" s="49">
        <v>622093.96</v>
      </c>
      <c r="N507" s="49">
        <v>2540464.6</v>
      </c>
    </row>
    <row r="508" spans="1:14" x14ac:dyDescent="0.2">
      <c r="A508" s="67">
        <v>106004</v>
      </c>
      <c r="B508" s="50">
        <v>474284709</v>
      </c>
      <c r="C508">
        <v>1.86</v>
      </c>
      <c r="D508">
        <v>0</v>
      </c>
      <c r="E508" s="49">
        <v>15965381.359999999</v>
      </c>
      <c r="F508">
        <v>0</v>
      </c>
      <c r="G508" s="49">
        <v>85141.03</v>
      </c>
      <c r="H508">
        <v>0</v>
      </c>
      <c r="I508" s="49">
        <v>392323.46</v>
      </c>
      <c r="J508">
        <v>0</v>
      </c>
      <c r="K508">
        <v>0</v>
      </c>
      <c r="L508" s="49">
        <v>1228320.96</v>
      </c>
      <c r="M508" s="49">
        <v>1705785.44</v>
      </c>
      <c r="N508" s="49">
        <v>17671166.800000001</v>
      </c>
    </row>
    <row r="509" spans="1:14" x14ac:dyDescent="0.2">
      <c r="A509" s="67">
        <v>106005</v>
      </c>
      <c r="B509" s="50">
        <v>103302527</v>
      </c>
      <c r="C509">
        <v>1.92</v>
      </c>
      <c r="D509">
        <v>0</v>
      </c>
      <c r="E509" s="49">
        <v>3475245.76</v>
      </c>
      <c r="F509">
        <v>0</v>
      </c>
      <c r="G509" s="49">
        <v>29326.720000000001</v>
      </c>
      <c r="H509">
        <v>0</v>
      </c>
      <c r="I509" s="49">
        <v>135135.29999999999</v>
      </c>
      <c r="J509">
        <v>0</v>
      </c>
      <c r="K509" s="49">
        <v>7710.69</v>
      </c>
      <c r="L509" s="49">
        <v>454946.54</v>
      </c>
      <c r="M509" s="49">
        <v>627119.25</v>
      </c>
      <c r="N509" s="49">
        <v>4102365.01</v>
      </c>
    </row>
    <row r="510" spans="1:14" x14ac:dyDescent="0.2">
      <c r="A510" s="67">
        <v>106006</v>
      </c>
      <c r="B510" s="50">
        <v>25676559</v>
      </c>
      <c r="C510">
        <v>1.9</v>
      </c>
      <c r="D510">
        <v>0</v>
      </c>
      <c r="E510" s="49">
        <v>863972.56</v>
      </c>
      <c r="F510">
        <v>0</v>
      </c>
      <c r="G510" s="49">
        <v>12711.13</v>
      </c>
      <c r="H510">
        <v>0</v>
      </c>
      <c r="I510" s="49">
        <v>58571.96</v>
      </c>
      <c r="J510">
        <v>0</v>
      </c>
      <c r="K510" s="49">
        <v>5440.61</v>
      </c>
      <c r="L510" s="49">
        <v>195641.76</v>
      </c>
      <c r="M510" s="49">
        <v>272365.46000000002</v>
      </c>
      <c r="N510" s="49">
        <v>1136338.02</v>
      </c>
    </row>
    <row r="511" spans="1:14" x14ac:dyDescent="0.2">
      <c r="A511" s="67">
        <v>106008</v>
      </c>
      <c r="B511" s="50">
        <v>4990676</v>
      </c>
      <c r="C511">
        <v>1.88</v>
      </c>
      <c r="D511">
        <v>0</v>
      </c>
      <c r="E511" s="49">
        <v>167962</v>
      </c>
      <c r="F511">
        <v>0</v>
      </c>
      <c r="G511" s="49">
        <v>1786.93</v>
      </c>
      <c r="H511">
        <v>0</v>
      </c>
      <c r="I511" s="49">
        <v>8234.0499999999993</v>
      </c>
      <c r="J511">
        <v>0</v>
      </c>
      <c r="K511" s="49">
        <v>41017.18</v>
      </c>
      <c r="L511" s="49">
        <v>27324.79</v>
      </c>
      <c r="M511" s="49">
        <v>78362.95</v>
      </c>
      <c r="N511" s="49">
        <v>246324.95</v>
      </c>
    </row>
    <row r="512" spans="1:14" x14ac:dyDescent="0.2">
      <c r="A512" s="67">
        <v>107151</v>
      </c>
      <c r="B512" s="50">
        <v>5363550</v>
      </c>
      <c r="C512">
        <v>2.5099999999999998</v>
      </c>
      <c r="D512">
        <v>0</v>
      </c>
      <c r="E512" s="49">
        <v>179352.12</v>
      </c>
      <c r="F512">
        <v>0</v>
      </c>
      <c r="G512" s="49">
        <v>6350.36</v>
      </c>
      <c r="H512">
        <v>0</v>
      </c>
      <c r="I512" s="49">
        <v>11081.79</v>
      </c>
      <c r="J512">
        <v>45.75</v>
      </c>
      <c r="K512" s="49">
        <v>26854</v>
      </c>
      <c r="L512" s="49">
        <v>66568.56</v>
      </c>
      <c r="M512" s="49">
        <v>110900.46</v>
      </c>
      <c r="N512" s="49">
        <v>290252.58</v>
      </c>
    </row>
    <row r="513" spans="1:14" x14ac:dyDescent="0.2">
      <c r="A513" s="67">
        <v>107152</v>
      </c>
      <c r="B513" s="50">
        <v>39473159</v>
      </c>
      <c r="C513">
        <v>2.2599999999999998</v>
      </c>
      <c r="D513">
        <v>0</v>
      </c>
      <c r="E513" s="49">
        <v>1323330.55</v>
      </c>
      <c r="F513" s="49">
        <v>5480.93</v>
      </c>
      <c r="G513" s="49">
        <v>36539.760000000002</v>
      </c>
      <c r="H513">
        <v>51.1</v>
      </c>
      <c r="I513" s="49">
        <v>61878.61</v>
      </c>
      <c r="J513" s="49">
        <v>46237.97</v>
      </c>
      <c r="K513">
        <v>0</v>
      </c>
      <c r="L513" s="49">
        <v>386057.63</v>
      </c>
      <c r="M513" s="49">
        <v>536246</v>
      </c>
      <c r="N513" s="49">
        <v>1859576.55</v>
      </c>
    </row>
    <row r="514" spans="1:14" x14ac:dyDescent="0.2">
      <c r="A514" s="67">
        <v>107153</v>
      </c>
      <c r="B514" s="50">
        <v>18848349</v>
      </c>
      <c r="C514">
        <v>3.05</v>
      </c>
      <c r="D514">
        <v>0</v>
      </c>
      <c r="E514" s="49">
        <v>626780.17000000004</v>
      </c>
      <c r="F514">
        <v>0</v>
      </c>
      <c r="G514" s="49">
        <v>31503.919999999998</v>
      </c>
      <c r="H514">
        <v>0</v>
      </c>
      <c r="I514" s="49">
        <v>33613.360000000001</v>
      </c>
      <c r="J514">
        <v>0</v>
      </c>
      <c r="K514">
        <v>0</v>
      </c>
      <c r="L514" s="49">
        <v>206642.51</v>
      </c>
      <c r="M514" s="49">
        <v>271759.78000000003</v>
      </c>
      <c r="N514" s="49">
        <v>898539.95</v>
      </c>
    </row>
    <row r="515" spans="1:14" x14ac:dyDescent="0.2">
      <c r="A515" s="67">
        <v>107154</v>
      </c>
      <c r="B515" s="50">
        <v>25231005</v>
      </c>
      <c r="C515">
        <v>2.38</v>
      </c>
      <c r="D515">
        <v>0</v>
      </c>
      <c r="E515" s="49">
        <v>844826.39</v>
      </c>
      <c r="F515">
        <v>0</v>
      </c>
      <c r="G515" s="49">
        <v>29656.81</v>
      </c>
      <c r="H515">
        <v>0</v>
      </c>
      <c r="I515" s="49">
        <v>51878.97</v>
      </c>
      <c r="J515" s="49">
        <v>18983.240000000002</v>
      </c>
      <c r="K515" s="49">
        <v>18026.849999999999</v>
      </c>
      <c r="L515" s="49">
        <v>336130.14</v>
      </c>
      <c r="M515" s="49">
        <v>454676.01</v>
      </c>
      <c r="N515" s="49">
        <v>1299502.3999999999</v>
      </c>
    </row>
    <row r="516" spans="1:14" x14ac:dyDescent="0.2">
      <c r="A516" s="67">
        <v>107155</v>
      </c>
      <c r="B516" s="50">
        <v>33226466</v>
      </c>
      <c r="C516">
        <v>2.44</v>
      </c>
      <c r="D516">
        <v>0</v>
      </c>
      <c r="E516" s="49">
        <v>1111859.8899999999</v>
      </c>
      <c r="F516">
        <v>0</v>
      </c>
      <c r="G516" s="49">
        <v>34403.58</v>
      </c>
      <c r="H516">
        <v>0</v>
      </c>
      <c r="I516" s="49">
        <v>60244.37</v>
      </c>
      <c r="J516">
        <v>0</v>
      </c>
      <c r="K516" s="49">
        <v>20925.580000000002</v>
      </c>
      <c r="L516" s="49">
        <v>348036.89</v>
      </c>
      <c r="M516" s="49">
        <v>463610.42</v>
      </c>
      <c r="N516" s="49">
        <v>1575470.31</v>
      </c>
    </row>
    <row r="517" spans="1:14" x14ac:dyDescent="0.2">
      <c r="A517" s="67">
        <v>107156</v>
      </c>
      <c r="B517" s="50">
        <v>19245679</v>
      </c>
      <c r="C517">
        <v>2.6</v>
      </c>
      <c r="D517">
        <v>0</v>
      </c>
      <c r="E517" s="49">
        <v>642963.49</v>
      </c>
      <c r="F517">
        <v>0</v>
      </c>
      <c r="G517" s="49">
        <v>21893.7</v>
      </c>
      <c r="H517">
        <v>0</v>
      </c>
      <c r="I517" s="49">
        <v>35689.58</v>
      </c>
      <c r="J517">
        <v>0</v>
      </c>
      <c r="K517" s="49">
        <v>83175.83</v>
      </c>
      <c r="L517" s="49">
        <v>225672.83</v>
      </c>
      <c r="M517" s="49">
        <v>366431.94</v>
      </c>
      <c r="N517" s="49">
        <v>1009395.43</v>
      </c>
    </row>
    <row r="518" spans="1:14" x14ac:dyDescent="0.2">
      <c r="A518" s="67">
        <v>107158</v>
      </c>
      <c r="B518" s="50">
        <v>6016816</v>
      </c>
      <c r="C518">
        <v>2.29</v>
      </c>
      <c r="D518">
        <v>0</v>
      </c>
      <c r="E518" s="49">
        <v>201650.76</v>
      </c>
      <c r="F518">
        <v>0</v>
      </c>
      <c r="G518" s="49">
        <v>6853.75</v>
      </c>
      <c r="H518">
        <v>0</v>
      </c>
      <c r="I518" s="49">
        <v>11222.3</v>
      </c>
      <c r="J518" s="49">
        <v>1548.4</v>
      </c>
      <c r="K518">
        <v>0</v>
      </c>
      <c r="L518" s="49">
        <v>74801.679999999993</v>
      </c>
      <c r="M518" s="49">
        <v>94426.12</v>
      </c>
      <c r="N518" s="49">
        <v>296076.88</v>
      </c>
    </row>
    <row r="519" spans="1:14" x14ac:dyDescent="0.2">
      <c r="A519" s="67">
        <v>108142</v>
      </c>
      <c r="B519" s="50">
        <v>134787867</v>
      </c>
      <c r="C519">
        <v>2.12</v>
      </c>
      <c r="D519">
        <v>0</v>
      </c>
      <c r="E519" s="49">
        <v>4525211.49</v>
      </c>
      <c r="F519" s="49">
        <v>21941.07</v>
      </c>
      <c r="G519" s="49">
        <v>72392.350000000006</v>
      </c>
      <c r="H519" s="49">
        <v>4092.82</v>
      </c>
      <c r="I519" s="49">
        <v>401967.96</v>
      </c>
      <c r="J519">
        <v>0</v>
      </c>
      <c r="K519">
        <v>0</v>
      </c>
      <c r="L519" s="49">
        <v>1062129.8799999999</v>
      </c>
      <c r="M519" s="49">
        <v>1562524.08</v>
      </c>
      <c r="N519" s="49">
        <v>6087735.5700000003</v>
      </c>
    </row>
    <row r="520" spans="1:14" x14ac:dyDescent="0.2">
      <c r="A520" s="67">
        <v>108143</v>
      </c>
      <c r="B520" s="50">
        <v>10130724</v>
      </c>
      <c r="C520">
        <v>2.4300000000000002</v>
      </c>
      <c r="D520">
        <v>0</v>
      </c>
      <c r="E520" s="49">
        <v>339039.98</v>
      </c>
      <c r="F520">
        <v>0</v>
      </c>
      <c r="G520" s="49">
        <v>6675.97</v>
      </c>
      <c r="H520" s="49">
        <v>5659.96</v>
      </c>
      <c r="I520" s="49">
        <v>36194.03</v>
      </c>
      <c r="J520">
        <v>615.01</v>
      </c>
      <c r="K520">
        <v>0</v>
      </c>
      <c r="L520" s="49">
        <v>94596.3</v>
      </c>
      <c r="M520" s="49">
        <v>143741.26999999999</v>
      </c>
      <c r="N520" s="49">
        <v>482781.25</v>
      </c>
    </row>
    <row r="521" spans="1:14" x14ac:dyDescent="0.2">
      <c r="A521" s="67">
        <v>108144</v>
      </c>
      <c r="B521" s="50">
        <v>8525129</v>
      </c>
      <c r="C521">
        <v>2.2999999999999998</v>
      </c>
      <c r="D521">
        <v>0</v>
      </c>
      <c r="E521" s="49">
        <v>285686.45</v>
      </c>
      <c r="F521">
        <v>0</v>
      </c>
      <c r="G521" s="49">
        <v>5333.4</v>
      </c>
      <c r="H521">
        <v>379.01</v>
      </c>
      <c r="I521" s="49">
        <v>29511.85</v>
      </c>
      <c r="J521">
        <v>460.11</v>
      </c>
      <c r="K521">
        <v>0</v>
      </c>
      <c r="L521" s="49">
        <v>80023.61</v>
      </c>
      <c r="M521" s="49">
        <v>115707.98</v>
      </c>
      <c r="N521" s="49">
        <v>401394.43</v>
      </c>
    </row>
    <row r="522" spans="1:14" x14ac:dyDescent="0.2">
      <c r="A522" s="67">
        <v>108147</v>
      </c>
      <c r="B522" s="50">
        <v>14142215</v>
      </c>
      <c r="C522">
        <v>2.48</v>
      </c>
      <c r="D522">
        <v>0</v>
      </c>
      <c r="E522" s="49">
        <v>473048.04</v>
      </c>
      <c r="F522" s="49">
        <v>1286.44</v>
      </c>
      <c r="G522" s="49">
        <v>6589.68</v>
      </c>
      <c r="H522" s="49">
        <v>6900.06</v>
      </c>
      <c r="I522" s="49">
        <v>36684.75</v>
      </c>
      <c r="J522" s="49">
        <v>3472.87</v>
      </c>
      <c r="K522">
        <v>0</v>
      </c>
      <c r="L522" s="49">
        <v>92227.12</v>
      </c>
      <c r="M522" s="49">
        <v>147160.92000000001</v>
      </c>
      <c r="N522" s="49">
        <v>620208.96</v>
      </c>
    </row>
    <row r="523" spans="1:14" x14ac:dyDescent="0.2">
      <c r="A523" s="67">
        <v>109002</v>
      </c>
      <c r="B523" s="50">
        <v>121489679</v>
      </c>
      <c r="C523">
        <v>2.4500000000000002</v>
      </c>
      <c r="D523">
        <v>0</v>
      </c>
      <c r="E523" s="49">
        <v>4065002.14</v>
      </c>
      <c r="F523">
        <v>0</v>
      </c>
      <c r="G523" s="49">
        <v>130446.83</v>
      </c>
      <c r="H523">
        <v>0</v>
      </c>
      <c r="I523" s="49">
        <v>252041.37</v>
      </c>
      <c r="J523">
        <v>0</v>
      </c>
      <c r="K523">
        <v>0</v>
      </c>
      <c r="L523" s="49">
        <v>566277.26</v>
      </c>
      <c r="M523" s="49">
        <v>948765.46</v>
      </c>
      <c r="N523" s="49">
        <v>5013767.5999999996</v>
      </c>
    </row>
    <row r="524" spans="1:14" x14ac:dyDescent="0.2">
      <c r="A524" s="67">
        <v>109003</v>
      </c>
      <c r="B524" s="50">
        <v>182448543</v>
      </c>
      <c r="C524">
        <v>2.54</v>
      </c>
      <c r="D524">
        <v>0</v>
      </c>
      <c r="E524" s="49">
        <v>6099032.21</v>
      </c>
      <c r="F524">
        <v>0</v>
      </c>
      <c r="G524" s="49">
        <v>272183.92</v>
      </c>
      <c r="H524">
        <v>0</v>
      </c>
      <c r="I524" s="49">
        <v>512462.72</v>
      </c>
      <c r="J524">
        <v>0</v>
      </c>
      <c r="K524">
        <v>0</v>
      </c>
      <c r="L524" s="49">
        <v>1056761.52</v>
      </c>
      <c r="M524" s="49">
        <v>1841408.16</v>
      </c>
      <c r="N524" s="49">
        <v>7940440.3700000001</v>
      </c>
    </row>
    <row r="525" spans="1:14" x14ac:dyDescent="0.2">
      <c r="A525" s="67">
        <v>110014</v>
      </c>
      <c r="B525" s="50">
        <v>19677715</v>
      </c>
      <c r="C525">
        <v>2.37</v>
      </c>
      <c r="D525">
        <v>0</v>
      </c>
      <c r="E525" s="49">
        <v>658949.41</v>
      </c>
      <c r="F525">
        <v>0</v>
      </c>
      <c r="G525" s="49">
        <v>24880.799999999999</v>
      </c>
      <c r="H525">
        <v>0</v>
      </c>
      <c r="I525" s="49">
        <v>303619.59999999998</v>
      </c>
      <c r="J525">
        <v>0</v>
      </c>
      <c r="K525">
        <v>0</v>
      </c>
      <c r="L525" s="49">
        <v>367981.94</v>
      </c>
      <c r="M525" s="49">
        <v>696482.34</v>
      </c>
      <c r="N525" s="49">
        <v>1355431.75</v>
      </c>
    </row>
    <row r="526" spans="1:14" x14ac:dyDescent="0.2">
      <c r="A526" s="67">
        <v>110029</v>
      </c>
      <c r="B526" s="50">
        <v>63335323</v>
      </c>
      <c r="C526">
        <v>2.42</v>
      </c>
      <c r="D526">
        <v>0</v>
      </c>
      <c r="E526" s="49">
        <v>2119829.46</v>
      </c>
      <c r="F526">
        <v>0</v>
      </c>
      <c r="G526" s="49">
        <v>66955.05</v>
      </c>
      <c r="H526">
        <v>0</v>
      </c>
      <c r="I526" s="49">
        <v>816270.52</v>
      </c>
      <c r="J526">
        <v>0</v>
      </c>
      <c r="K526" s="49">
        <v>43153.599999999999</v>
      </c>
      <c r="L526" s="49">
        <v>903634.76</v>
      </c>
      <c r="M526" s="49">
        <v>1830013.93</v>
      </c>
      <c r="N526" s="49">
        <v>3949843.39</v>
      </c>
    </row>
    <row r="527" spans="1:14" x14ac:dyDescent="0.2">
      <c r="A527" s="67">
        <v>110030</v>
      </c>
      <c r="B527" s="50">
        <v>7577767</v>
      </c>
      <c r="C527">
        <v>2.35</v>
      </c>
      <c r="D527">
        <v>0</v>
      </c>
      <c r="E527" s="49">
        <v>253809.35</v>
      </c>
      <c r="F527">
        <v>0</v>
      </c>
      <c r="G527" s="49">
        <v>7869.48</v>
      </c>
      <c r="H527">
        <v>0</v>
      </c>
      <c r="I527" s="49">
        <v>84559.64</v>
      </c>
      <c r="J527">
        <v>164.43</v>
      </c>
      <c r="K527">
        <v>0</v>
      </c>
      <c r="L527" s="49">
        <v>95762.61</v>
      </c>
      <c r="M527" s="49">
        <v>188356.16</v>
      </c>
      <c r="N527" s="49">
        <v>442165.51</v>
      </c>
    </row>
    <row r="528" spans="1:14" x14ac:dyDescent="0.2">
      <c r="A528" s="67">
        <v>110031</v>
      </c>
      <c r="B528" s="50">
        <v>15508312</v>
      </c>
      <c r="C528">
        <v>2.42</v>
      </c>
      <c r="D528">
        <v>0</v>
      </c>
      <c r="E528" s="49">
        <v>519062.27</v>
      </c>
      <c r="F528">
        <v>0</v>
      </c>
      <c r="G528" s="49">
        <v>13792.27</v>
      </c>
      <c r="H528">
        <v>0</v>
      </c>
      <c r="I528" s="49">
        <v>166905.72</v>
      </c>
      <c r="J528">
        <v>0</v>
      </c>
      <c r="K528" s="49">
        <v>60855.7</v>
      </c>
      <c r="L528" s="49">
        <v>179175.52</v>
      </c>
      <c r="M528" s="49">
        <v>420729.21</v>
      </c>
      <c r="N528" s="49">
        <v>939791.48</v>
      </c>
    </row>
    <row r="529" spans="1:14" x14ac:dyDescent="0.2">
      <c r="A529" s="67">
        <v>111086</v>
      </c>
      <c r="B529" s="50">
        <v>30787687</v>
      </c>
      <c r="C529">
        <v>3.91</v>
      </c>
      <c r="D529">
        <v>0</v>
      </c>
      <c r="E529" s="49">
        <v>1014727.37</v>
      </c>
      <c r="F529">
        <v>224.85</v>
      </c>
      <c r="G529" s="49">
        <v>67466.429999999993</v>
      </c>
      <c r="H529">
        <v>0</v>
      </c>
      <c r="I529" s="49">
        <v>130616.11</v>
      </c>
      <c r="J529" s="49">
        <v>4402.22</v>
      </c>
      <c r="K529">
        <v>0</v>
      </c>
      <c r="L529" s="49">
        <v>330709.07</v>
      </c>
      <c r="M529" s="49">
        <v>533418.68000000005</v>
      </c>
      <c r="N529" s="49">
        <v>1548146.05</v>
      </c>
    </row>
    <row r="530" spans="1:14" x14ac:dyDescent="0.2">
      <c r="A530" s="67">
        <v>111087</v>
      </c>
      <c r="B530" s="50">
        <v>51653562</v>
      </c>
      <c r="C530">
        <v>4</v>
      </c>
      <c r="D530">
        <v>0</v>
      </c>
      <c r="E530" s="49">
        <v>1700848.49</v>
      </c>
      <c r="F530" s="49">
        <v>4001.87</v>
      </c>
      <c r="G530" s="49">
        <v>98009.14</v>
      </c>
      <c r="H530">
        <v>0</v>
      </c>
      <c r="I530" s="49">
        <v>188728.2</v>
      </c>
      <c r="J530" s="49">
        <v>22212.31</v>
      </c>
      <c r="K530" s="49">
        <v>67456.13</v>
      </c>
      <c r="L530" s="49">
        <v>491552.59</v>
      </c>
      <c r="M530" s="49">
        <v>871960.24</v>
      </c>
      <c r="N530" s="49">
        <v>2572808.73</v>
      </c>
    </row>
    <row r="531" spans="1:14" x14ac:dyDescent="0.2">
      <c r="A531" s="67">
        <v>112099</v>
      </c>
      <c r="B531" s="50">
        <v>10933737</v>
      </c>
      <c r="C531">
        <v>2.73</v>
      </c>
      <c r="D531">
        <v>0</v>
      </c>
      <c r="E531" s="49">
        <v>364788.94</v>
      </c>
      <c r="F531">
        <v>0</v>
      </c>
      <c r="G531" s="49">
        <v>6403.64</v>
      </c>
      <c r="H531">
        <v>0</v>
      </c>
      <c r="I531" s="49">
        <v>20522.25</v>
      </c>
      <c r="J531">
        <v>255.72</v>
      </c>
      <c r="K531">
        <v>0</v>
      </c>
      <c r="L531" s="49">
        <v>87444.33</v>
      </c>
      <c r="M531" s="49">
        <v>114625.94</v>
      </c>
      <c r="N531" s="49">
        <v>479414.88</v>
      </c>
    </row>
    <row r="532" spans="1:14" x14ac:dyDescent="0.2">
      <c r="A532" s="67">
        <v>112101</v>
      </c>
      <c r="B532" s="50">
        <v>24047871</v>
      </c>
      <c r="C532">
        <v>2.65</v>
      </c>
      <c r="D532">
        <v>0</v>
      </c>
      <c r="E532" s="49">
        <v>802983.66</v>
      </c>
      <c r="F532">
        <v>0</v>
      </c>
      <c r="G532" s="49">
        <v>15554.98</v>
      </c>
      <c r="H532">
        <v>0</v>
      </c>
      <c r="I532" s="49">
        <v>49583.17</v>
      </c>
      <c r="J532">
        <v>0</v>
      </c>
      <c r="K532">
        <v>0</v>
      </c>
      <c r="L532" s="49">
        <v>258674.81</v>
      </c>
      <c r="M532" s="49">
        <v>323812.96000000002</v>
      </c>
      <c r="N532" s="49">
        <v>1126796.6200000001</v>
      </c>
    </row>
    <row r="533" spans="1:14" x14ac:dyDescent="0.2">
      <c r="A533" s="67">
        <v>112102</v>
      </c>
      <c r="B533" s="50">
        <v>129756824</v>
      </c>
      <c r="C533">
        <v>2.65</v>
      </c>
      <c r="D533">
        <v>0</v>
      </c>
      <c r="E533" s="49">
        <v>4332716.5999999996</v>
      </c>
      <c r="F533">
        <v>0</v>
      </c>
      <c r="G533" s="49">
        <v>77867.429999999993</v>
      </c>
      <c r="H533">
        <v>0</v>
      </c>
      <c r="I533" s="49">
        <v>246014.13</v>
      </c>
      <c r="J533">
        <v>0</v>
      </c>
      <c r="K533">
        <v>0</v>
      </c>
      <c r="L533" s="49">
        <v>1171842.6399999999</v>
      </c>
      <c r="M533" s="49">
        <v>1495724.2</v>
      </c>
      <c r="N533" s="49">
        <v>5828440.7999999998</v>
      </c>
    </row>
    <row r="534" spans="1:14" x14ac:dyDescent="0.2">
      <c r="A534" s="67">
        <v>112103</v>
      </c>
      <c r="B534" s="50">
        <v>32763032</v>
      </c>
      <c r="C534">
        <v>2.62</v>
      </c>
      <c r="D534">
        <v>0</v>
      </c>
      <c r="E534" s="49">
        <v>1094329.17</v>
      </c>
      <c r="F534" s="49">
        <v>24512.62</v>
      </c>
      <c r="G534" s="49">
        <v>24123.45</v>
      </c>
      <c r="H534">
        <v>0</v>
      </c>
      <c r="I534" s="49">
        <v>75953.34</v>
      </c>
      <c r="J534" s="49">
        <v>16318.99</v>
      </c>
      <c r="K534">
        <v>0</v>
      </c>
      <c r="L534" s="49">
        <v>375886.01</v>
      </c>
      <c r="M534" s="49">
        <v>516794.4</v>
      </c>
      <c r="N534" s="49">
        <v>1611123.57</v>
      </c>
    </row>
    <row r="535" spans="1:14" x14ac:dyDescent="0.2">
      <c r="A535" s="67">
        <v>113001</v>
      </c>
      <c r="B535" s="50">
        <v>19909730</v>
      </c>
      <c r="C535">
        <v>3.05</v>
      </c>
      <c r="D535">
        <v>0</v>
      </c>
      <c r="E535" s="49">
        <v>662075.17000000004</v>
      </c>
      <c r="F535">
        <v>0</v>
      </c>
      <c r="G535" s="49">
        <v>10811.02</v>
      </c>
      <c r="H535">
        <v>0</v>
      </c>
      <c r="I535" s="49">
        <v>124051.36</v>
      </c>
      <c r="J535">
        <v>0</v>
      </c>
      <c r="K535">
        <v>0</v>
      </c>
      <c r="L535" s="49">
        <v>155918.5</v>
      </c>
      <c r="M535" s="49">
        <v>290780.88</v>
      </c>
      <c r="N535" s="49">
        <v>952856.05</v>
      </c>
    </row>
    <row r="536" spans="1:14" x14ac:dyDescent="0.2">
      <c r="A536" s="67">
        <v>114112</v>
      </c>
      <c r="B536" s="50">
        <v>11361710</v>
      </c>
      <c r="C536">
        <v>2.71</v>
      </c>
      <c r="D536">
        <v>0</v>
      </c>
      <c r="E536" s="49">
        <v>379145.6</v>
      </c>
      <c r="F536">
        <v>0</v>
      </c>
      <c r="G536" s="49">
        <v>18724.37</v>
      </c>
      <c r="H536">
        <v>0</v>
      </c>
      <c r="I536" s="49">
        <v>29783.95</v>
      </c>
      <c r="J536">
        <v>0</v>
      </c>
      <c r="K536">
        <v>0</v>
      </c>
      <c r="L536" s="49">
        <v>175530.29</v>
      </c>
      <c r="M536" s="49">
        <v>224038.6</v>
      </c>
      <c r="N536" s="49">
        <v>603184.19999999995</v>
      </c>
    </row>
    <row r="537" spans="1:14" x14ac:dyDescent="0.2">
      <c r="A537" s="67">
        <v>114113</v>
      </c>
      <c r="B537" s="50">
        <v>25594076</v>
      </c>
      <c r="C537">
        <v>2.69</v>
      </c>
      <c r="D537">
        <v>0</v>
      </c>
      <c r="E537" s="49">
        <v>854261.92</v>
      </c>
      <c r="F537">
        <v>0</v>
      </c>
      <c r="G537" s="49">
        <v>35244.82</v>
      </c>
      <c r="H537">
        <v>0</v>
      </c>
      <c r="I537" s="49">
        <v>52319.55</v>
      </c>
      <c r="J537">
        <v>0</v>
      </c>
      <c r="K537">
        <v>0</v>
      </c>
      <c r="L537" s="49">
        <v>307159.74</v>
      </c>
      <c r="M537" s="49">
        <v>394724.11</v>
      </c>
      <c r="N537" s="49">
        <v>1248986.03</v>
      </c>
    </row>
    <row r="538" spans="1:14" x14ac:dyDescent="0.2">
      <c r="A538" s="67">
        <v>114114</v>
      </c>
      <c r="B538" s="50">
        <v>65408622</v>
      </c>
      <c r="C538">
        <v>2.68</v>
      </c>
      <c r="D538">
        <v>0</v>
      </c>
      <c r="E538" s="49">
        <v>2183389.5099999998</v>
      </c>
      <c r="F538">
        <v>0</v>
      </c>
      <c r="G538" s="49">
        <v>70604.69</v>
      </c>
      <c r="H538">
        <v>0</v>
      </c>
      <c r="I538" s="49">
        <v>109256.56</v>
      </c>
      <c r="J538">
        <v>0</v>
      </c>
      <c r="K538" s="49">
        <v>3198.2</v>
      </c>
      <c r="L538" s="49">
        <v>638767.06000000006</v>
      </c>
      <c r="M538" s="49">
        <v>821826.5</v>
      </c>
      <c r="N538" s="49">
        <v>3005216.01</v>
      </c>
    </row>
    <row r="539" spans="1:14" x14ac:dyDescent="0.2">
      <c r="A539" s="67">
        <v>114115</v>
      </c>
      <c r="B539" s="50">
        <v>24662772</v>
      </c>
      <c r="C539">
        <v>2.69</v>
      </c>
      <c r="D539">
        <v>0</v>
      </c>
      <c r="E539" s="49">
        <v>823177.48</v>
      </c>
      <c r="F539">
        <v>0</v>
      </c>
      <c r="G539" s="49">
        <v>31809.63</v>
      </c>
      <c r="H539" s="49">
        <v>4055.09</v>
      </c>
      <c r="I539" s="49">
        <v>50553.99</v>
      </c>
      <c r="J539" s="49">
        <v>16644.62</v>
      </c>
      <c r="K539">
        <v>0</v>
      </c>
      <c r="L539" s="49">
        <v>297605.65000000002</v>
      </c>
      <c r="M539" s="49">
        <v>400668.98</v>
      </c>
      <c r="N539" s="49">
        <v>1223846.46</v>
      </c>
    </row>
    <row r="540" spans="1:14" x14ac:dyDescent="0.2">
      <c r="A540" s="67">
        <v>114116</v>
      </c>
      <c r="B540" s="50">
        <v>3714975</v>
      </c>
      <c r="C540">
        <v>2.7</v>
      </c>
      <c r="D540">
        <v>0</v>
      </c>
      <c r="E540" s="49">
        <v>123983.2</v>
      </c>
      <c r="F540">
        <v>0</v>
      </c>
      <c r="G540" s="49">
        <v>4656.07</v>
      </c>
      <c r="H540">
        <v>309.95</v>
      </c>
      <c r="I540" s="49">
        <v>6969.1</v>
      </c>
      <c r="J540">
        <v>35.44</v>
      </c>
      <c r="K540" s="49">
        <v>11737.83</v>
      </c>
      <c r="L540" s="49">
        <v>39609.51</v>
      </c>
      <c r="M540" s="49">
        <v>63317.9</v>
      </c>
      <c r="N540" s="49">
        <v>187301.1</v>
      </c>
    </row>
    <row r="541" spans="1:14" x14ac:dyDescent="0.2">
      <c r="A541" s="67">
        <v>115115</v>
      </c>
      <c r="B541" s="50">
        <v>3307808188</v>
      </c>
      <c r="C541">
        <v>3.74</v>
      </c>
      <c r="D541">
        <v>0</v>
      </c>
      <c r="E541" s="49">
        <v>109214498.34999999</v>
      </c>
      <c r="F541" s="49">
        <v>344171.93</v>
      </c>
      <c r="G541" s="49">
        <v>437015.64</v>
      </c>
      <c r="H541" s="49">
        <v>249124.75</v>
      </c>
      <c r="I541" s="49">
        <v>2674046.71</v>
      </c>
      <c r="J541" s="49">
        <v>6571684.7699999996</v>
      </c>
      <c r="K541">
        <v>0</v>
      </c>
      <c r="L541" s="49">
        <v>15957555.33</v>
      </c>
      <c r="M541" s="49">
        <v>26233599.120000001</v>
      </c>
      <c r="N541" s="49">
        <v>135448097.47</v>
      </c>
    </row>
    <row r="543" spans="1:14" x14ac:dyDescent="0.2">
      <c r="A543" s="308" t="s">
        <v>802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520"/>
  <sheetViews>
    <sheetView workbookViewId="0">
      <selection sqref="A1:A1048576"/>
    </sheetView>
  </sheetViews>
  <sheetFormatPr defaultRowHeight="12.75" x14ac:dyDescent="0.2"/>
  <cols>
    <col min="1" max="1" width="11.140625" style="486" bestFit="1" customWidth="1"/>
    <col min="2" max="2" width="12.7109375" style="486" bestFit="1" customWidth="1"/>
    <col min="3" max="3" width="9.140625" style="486"/>
    <col min="4" max="4" width="11.140625" style="486" bestFit="1" customWidth="1"/>
    <col min="5" max="5" width="13.85546875" style="486" bestFit="1" customWidth="1"/>
    <col min="6" max="6" width="18.28515625" style="486" bestFit="1" customWidth="1"/>
    <col min="7" max="8" width="10.140625" style="486" bestFit="1" customWidth="1"/>
    <col min="9" max="10" width="11.7109375" style="486" bestFit="1" customWidth="1"/>
    <col min="11" max="11" width="10.140625" style="486" bestFit="1" customWidth="1"/>
    <col min="12" max="13" width="12.7109375" style="486" bestFit="1" customWidth="1"/>
    <col min="14" max="14" width="13.85546875" style="486" bestFit="1" customWidth="1"/>
    <col min="15" max="16384" width="9.140625" style="486"/>
  </cols>
  <sheetData>
    <row r="1" spans="1:14" x14ac:dyDescent="0.2">
      <c r="A1" s="486" t="s">
        <v>803</v>
      </c>
      <c r="B1" s="486" t="s">
        <v>804</v>
      </c>
      <c r="C1" s="486" t="s">
        <v>797</v>
      </c>
      <c r="D1" s="486" t="s">
        <v>1016</v>
      </c>
      <c r="E1" s="486" t="s">
        <v>1017</v>
      </c>
      <c r="F1" s="486" t="s">
        <v>1018</v>
      </c>
      <c r="G1" s="486" t="s">
        <v>809</v>
      </c>
      <c r="H1" s="486" t="s">
        <v>1019</v>
      </c>
      <c r="I1" s="486" t="s">
        <v>1020</v>
      </c>
      <c r="J1" s="486" t="s">
        <v>810</v>
      </c>
      <c r="K1" s="486" t="s">
        <v>811</v>
      </c>
      <c r="L1" s="486" t="s">
        <v>1011</v>
      </c>
      <c r="M1" s="486" t="s">
        <v>1021</v>
      </c>
      <c r="N1" s="486" t="s">
        <v>1022</v>
      </c>
    </row>
    <row r="2" spans="1:14" x14ac:dyDescent="0.2">
      <c r="A2" s="486">
        <v>1090</v>
      </c>
      <c r="B2" s="487">
        <v>11127150</v>
      </c>
      <c r="C2" s="486">
        <v>2.62</v>
      </c>
      <c r="D2" s="486">
        <v>0</v>
      </c>
      <c r="E2" s="488">
        <v>371661.72</v>
      </c>
      <c r="F2" s="486">
        <v>0</v>
      </c>
      <c r="G2" s="488">
        <v>13763.71</v>
      </c>
      <c r="H2" s="488">
        <v>1725.21</v>
      </c>
      <c r="I2" s="488">
        <v>79505.39</v>
      </c>
      <c r="J2" s="486">
        <v>80.19</v>
      </c>
      <c r="K2" s="486">
        <v>0</v>
      </c>
      <c r="L2" s="488">
        <v>120856.36</v>
      </c>
      <c r="M2" s="488">
        <v>215930.86</v>
      </c>
      <c r="N2" s="488">
        <v>587592.57999999996</v>
      </c>
    </row>
    <row r="3" spans="1:14" x14ac:dyDescent="0.2">
      <c r="A3" s="486">
        <v>1091</v>
      </c>
      <c r="B3" s="487">
        <v>166902396</v>
      </c>
      <c r="C3" s="486">
        <v>2.76</v>
      </c>
      <c r="D3" s="486">
        <v>0</v>
      </c>
      <c r="E3" s="488">
        <v>5566749.0199999996</v>
      </c>
      <c r="F3" s="486">
        <v>0</v>
      </c>
      <c r="G3" s="488">
        <v>105786.23</v>
      </c>
      <c r="H3" s="486">
        <v>0</v>
      </c>
      <c r="I3" s="488">
        <v>620470.35</v>
      </c>
      <c r="J3" s="486">
        <v>0</v>
      </c>
      <c r="K3" s="486">
        <v>0</v>
      </c>
      <c r="L3" s="488">
        <v>1027717.58</v>
      </c>
      <c r="M3" s="488">
        <v>1753974.16</v>
      </c>
      <c r="N3" s="488">
        <v>7320723.1799999997</v>
      </c>
    </row>
    <row r="4" spans="1:14" x14ac:dyDescent="0.2">
      <c r="A4" s="486">
        <v>1092</v>
      </c>
      <c r="B4" s="487">
        <v>9672117</v>
      </c>
      <c r="C4" s="486">
        <v>2.63</v>
      </c>
      <c r="D4" s="486">
        <v>0</v>
      </c>
      <c r="E4" s="488">
        <v>323028.49</v>
      </c>
      <c r="F4" s="486">
        <v>0</v>
      </c>
      <c r="G4" s="488">
        <v>11465.04</v>
      </c>
      <c r="H4" s="486">
        <v>0</v>
      </c>
      <c r="I4" s="488">
        <v>66858.48</v>
      </c>
      <c r="J4" s="486">
        <v>214.54</v>
      </c>
      <c r="K4" s="486">
        <v>0</v>
      </c>
      <c r="L4" s="488">
        <v>104138.08</v>
      </c>
      <c r="M4" s="488">
        <v>182676.14</v>
      </c>
      <c r="N4" s="488">
        <v>505704.63</v>
      </c>
    </row>
    <row r="5" spans="1:14" x14ac:dyDescent="0.2">
      <c r="A5" s="486">
        <v>2089</v>
      </c>
      <c r="B5" s="487">
        <v>15246640</v>
      </c>
      <c r="C5" s="486">
        <v>2.58</v>
      </c>
      <c r="D5" s="486">
        <v>0</v>
      </c>
      <c r="E5" s="488">
        <v>509467.39</v>
      </c>
      <c r="F5" s="486">
        <v>0</v>
      </c>
      <c r="G5" s="488">
        <v>28903.98</v>
      </c>
      <c r="H5" s="486">
        <v>0</v>
      </c>
      <c r="I5" s="488">
        <v>70931.929999999993</v>
      </c>
      <c r="J5" s="488">
        <v>1487.3</v>
      </c>
      <c r="K5" s="486">
        <v>0</v>
      </c>
      <c r="L5" s="488">
        <v>160819.26</v>
      </c>
      <c r="M5" s="488">
        <v>262142.46</v>
      </c>
      <c r="N5" s="488">
        <v>771609.85</v>
      </c>
    </row>
    <row r="6" spans="1:14" x14ac:dyDescent="0.2">
      <c r="A6" s="486">
        <v>2090</v>
      </c>
      <c r="B6" s="487">
        <v>12290577</v>
      </c>
      <c r="C6" s="486">
        <v>2.68</v>
      </c>
      <c r="D6" s="486">
        <v>0</v>
      </c>
      <c r="E6" s="488">
        <v>410268.8</v>
      </c>
      <c r="F6" s="486">
        <v>0</v>
      </c>
      <c r="G6" s="488">
        <v>13778</v>
      </c>
      <c r="H6" s="486">
        <v>0</v>
      </c>
      <c r="I6" s="488">
        <v>33541.449999999997</v>
      </c>
      <c r="J6" s="486">
        <v>0</v>
      </c>
      <c r="K6" s="486">
        <v>0</v>
      </c>
      <c r="L6" s="488">
        <v>72180.570000000007</v>
      </c>
      <c r="M6" s="488">
        <v>119500.02</v>
      </c>
      <c r="N6" s="488">
        <v>529768.81999999995</v>
      </c>
    </row>
    <row r="7" spans="1:14" x14ac:dyDescent="0.2">
      <c r="A7" s="486">
        <v>2097</v>
      </c>
      <c r="B7" s="487">
        <v>122627323</v>
      </c>
      <c r="C7" s="486">
        <v>2.64</v>
      </c>
      <c r="D7" s="486">
        <v>0</v>
      </c>
      <c r="E7" s="488">
        <v>4095075.69</v>
      </c>
      <c r="F7" s="486">
        <v>0</v>
      </c>
      <c r="G7" s="488">
        <v>176754.62</v>
      </c>
      <c r="H7" s="486">
        <v>0</v>
      </c>
      <c r="I7" s="488">
        <v>430540.27</v>
      </c>
      <c r="J7" s="486">
        <v>0</v>
      </c>
      <c r="K7" s="486">
        <v>0</v>
      </c>
      <c r="L7" s="488">
        <v>942366.52</v>
      </c>
      <c r="M7" s="488">
        <v>1549661.41</v>
      </c>
      <c r="N7" s="488">
        <v>5644737.0999999996</v>
      </c>
    </row>
    <row r="8" spans="1:14" x14ac:dyDescent="0.2">
      <c r="A8" s="486">
        <v>3031</v>
      </c>
      <c r="B8" s="487">
        <v>26181935</v>
      </c>
      <c r="C8" s="486">
        <v>2.68</v>
      </c>
      <c r="D8" s="486">
        <v>0</v>
      </c>
      <c r="E8" s="488">
        <v>873972.89</v>
      </c>
      <c r="F8" s="486">
        <v>0</v>
      </c>
      <c r="G8" s="488">
        <v>135959.09</v>
      </c>
      <c r="H8" s="486">
        <v>6.98</v>
      </c>
      <c r="I8" s="488">
        <v>184502.73</v>
      </c>
      <c r="J8" s="486">
        <v>0</v>
      </c>
      <c r="K8" s="486">
        <v>0</v>
      </c>
      <c r="L8" s="488">
        <v>225514.61</v>
      </c>
      <c r="M8" s="488">
        <v>545983.41</v>
      </c>
      <c r="N8" s="488">
        <v>1419956.3</v>
      </c>
    </row>
    <row r="9" spans="1:14" x14ac:dyDescent="0.2">
      <c r="A9" s="486">
        <v>3032</v>
      </c>
      <c r="B9" s="487">
        <v>29971722</v>
      </c>
      <c r="C9" s="486">
        <v>2.67</v>
      </c>
      <c r="D9" s="486">
        <v>0</v>
      </c>
      <c r="E9" s="488">
        <v>1000581.66</v>
      </c>
      <c r="F9" s="486">
        <v>0</v>
      </c>
      <c r="G9" s="488">
        <v>91129.88</v>
      </c>
      <c r="H9" s="486">
        <v>0</v>
      </c>
      <c r="I9" s="488">
        <v>124523.45</v>
      </c>
      <c r="J9" s="486">
        <v>0</v>
      </c>
      <c r="K9" s="486">
        <v>0</v>
      </c>
      <c r="L9" s="488">
        <v>146775.07999999999</v>
      </c>
      <c r="M9" s="488">
        <v>362428.4</v>
      </c>
      <c r="N9" s="488">
        <v>1363010.06</v>
      </c>
    </row>
    <row r="10" spans="1:14" x14ac:dyDescent="0.2">
      <c r="A10" s="486">
        <v>3033</v>
      </c>
      <c r="B10" s="487">
        <v>13017738</v>
      </c>
      <c r="C10" s="486">
        <v>2.65</v>
      </c>
      <c r="D10" s="486">
        <v>0</v>
      </c>
      <c r="E10" s="488">
        <v>434675.94</v>
      </c>
      <c r="F10" s="486">
        <v>0</v>
      </c>
      <c r="G10" s="488">
        <v>40493.11</v>
      </c>
      <c r="H10" s="486">
        <v>0</v>
      </c>
      <c r="I10" s="488">
        <v>56342.06</v>
      </c>
      <c r="J10" s="486">
        <v>0</v>
      </c>
      <c r="K10" s="486">
        <v>0</v>
      </c>
      <c r="L10" s="488">
        <v>66162.13</v>
      </c>
      <c r="M10" s="488">
        <v>162997.29999999999</v>
      </c>
      <c r="N10" s="488">
        <v>597673.24</v>
      </c>
    </row>
    <row r="11" spans="1:14" x14ac:dyDescent="0.2">
      <c r="A11" s="486">
        <v>4106</v>
      </c>
      <c r="B11" s="487">
        <v>23479395</v>
      </c>
      <c r="C11" s="486">
        <v>1.92</v>
      </c>
      <c r="D11" s="486">
        <v>0</v>
      </c>
      <c r="E11" s="488">
        <v>789880.66</v>
      </c>
      <c r="F11" s="486">
        <v>0</v>
      </c>
      <c r="G11" s="488">
        <v>19849.990000000002</v>
      </c>
      <c r="H11" s="486">
        <v>0</v>
      </c>
      <c r="I11" s="488">
        <v>101099.61</v>
      </c>
      <c r="J11" s="488">
        <v>8712.64</v>
      </c>
      <c r="K11" s="486">
        <v>0</v>
      </c>
      <c r="L11" s="488">
        <v>148563.06</v>
      </c>
      <c r="M11" s="488">
        <v>278225.3</v>
      </c>
      <c r="N11" s="488">
        <v>1068105.96</v>
      </c>
    </row>
    <row r="12" spans="1:14" x14ac:dyDescent="0.2">
      <c r="A12" s="486">
        <v>4109</v>
      </c>
      <c r="B12" s="487">
        <v>36420155</v>
      </c>
      <c r="C12" s="486">
        <v>2.35</v>
      </c>
      <c r="D12" s="486">
        <v>0</v>
      </c>
      <c r="E12" s="488">
        <v>1219854.8500000001</v>
      </c>
      <c r="F12" s="486">
        <v>0</v>
      </c>
      <c r="G12" s="488">
        <v>34021.870000000003</v>
      </c>
      <c r="H12" s="486">
        <v>0</v>
      </c>
      <c r="I12" s="488">
        <v>191769.88</v>
      </c>
      <c r="J12" s="486">
        <v>0</v>
      </c>
      <c r="K12" s="486">
        <v>0</v>
      </c>
      <c r="L12" s="488">
        <v>255456.5</v>
      </c>
      <c r="M12" s="488">
        <v>481248.24</v>
      </c>
      <c r="N12" s="488">
        <v>1701103.09</v>
      </c>
    </row>
    <row r="13" spans="1:14" x14ac:dyDescent="0.2">
      <c r="A13" s="486">
        <v>4110</v>
      </c>
      <c r="B13" s="487">
        <v>148163005</v>
      </c>
      <c r="C13" s="486">
        <v>2.75</v>
      </c>
      <c r="D13" s="486">
        <v>0</v>
      </c>
      <c r="E13" s="488">
        <v>4942236.32</v>
      </c>
      <c r="F13" s="486">
        <v>0</v>
      </c>
      <c r="G13" s="488">
        <v>133903.54</v>
      </c>
      <c r="H13" s="486">
        <v>0</v>
      </c>
      <c r="I13" s="488">
        <v>703588.95</v>
      </c>
      <c r="J13" s="486">
        <v>0</v>
      </c>
      <c r="K13" s="486">
        <v>0</v>
      </c>
      <c r="L13" s="488">
        <v>1045070.02</v>
      </c>
      <c r="M13" s="488">
        <v>1882562.51</v>
      </c>
      <c r="N13" s="488">
        <v>6824798.8300000001</v>
      </c>
    </row>
    <row r="14" spans="1:14" x14ac:dyDescent="0.2">
      <c r="A14" s="486">
        <v>5120</v>
      </c>
      <c r="B14" s="487">
        <v>14198132</v>
      </c>
      <c r="C14" s="486">
        <v>3.44</v>
      </c>
      <c r="D14" s="486">
        <v>0</v>
      </c>
      <c r="E14" s="488">
        <v>470243.27</v>
      </c>
      <c r="F14" s="486">
        <v>0</v>
      </c>
      <c r="G14" s="488">
        <v>9742.9</v>
      </c>
      <c r="H14" s="486">
        <v>0</v>
      </c>
      <c r="I14" s="488">
        <v>39305.46</v>
      </c>
      <c r="J14" s="486">
        <v>0</v>
      </c>
      <c r="K14" s="486">
        <v>0</v>
      </c>
      <c r="L14" s="488">
        <v>186815.14</v>
      </c>
      <c r="M14" s="488">
        <v>235863.5</v>
      </c>
      <c r="N14" s="488">
        <v>706106.77</v>
      </c>
    </row>
    <row r="15" spans="1:14" x14ac:dyDescent="0.2">
      <c r="A15" s="486">
        <v>5121</v>
      </c>
      <c r="B15" s="487">
        <v>24805612</v>
      </c>
      <c r="C15" s="486">
        <v>2.61</v>
      </c>
      <c r="D15" s="486">
        <v>0</v>
      </c>
      <c r="E15" s="488">
        <v>828625.76</v>
      </c>
      <c r="F15" s="486">
        <v>0</v>
      </c>
      <c r="G15" s="488">
        <v>16339.79</v>
      </c>
      <c r="H15" s="486">
        <v>0</v>
      </c>
      <c r="I15" s="488">
        <v>71926.070000000007</v>
      </c>
      <c r="J15" s="486">
        <v>0</v>
      </c>
      <c r="K15" s="488">
        <v>13785.79</v>
      </c>
      <c r="L15" s="488">
        <v>319765.76000000001</v>
      </c>
      <c r="M15" s="488">
        <v>421817.41</v>
      </c>
      <c r="N15" s="488">
        <v>1250443.17</v>
      </c>
    </row>
    <row r="16" spans="1:14" x14ac:dyDescent="0.2">
      <c r="A16" s="486">
        <v>5122</v>
      </c>
      <c r="B16" s="487">
        <v>10889730</v>
      </c>
      <c r="C16" s="486">
        <v>3.04</v>
      </c>
      <c r="D16" s="486">
        <v>0</v>
      </c>
      <c r="E16" s="488">
        <v>362162.8</v>
      </c>
      <c r="F16" s="486">
        <v>0</v>
      </c>
      <c r="G16" s="488">
        <v>5528.07</v>
      </c>
      <c r="H16" s="486">
        <v>0</v>
      </c>
      <c r="I16" s="488">
        <v>27011.64</v>
      </c>
      <c r="J16" s="486">
        <v>0</v>
      </c>
      <c r="K16" s="486">
        <v>0</v>
      </c>
      <c r="L16" s="488">
        <v>138570.16</v>
      </c>
      <c r="M16" s="488">
        <v>171109.86</v>
      </c>
      <c r="N16" s="488">
        <v>533272.66</v>
      </c>
    </row>
    <row r="17" spans="1:14" x14ac:dyDescent="0.2">
      <c r="A17" s="486">
        <v>5123</v>
      </c>
      <c r="B17" s="487">
        <v>114654183</v>
      </c>
      <c r="C17" s="486">
        <v>2.66</v>
      </c>
      <c r="D17" s="486">
        <v>0</v>
      </c>
      <c r="E17" s="488">
        <v>3828030.29</v>
      </c>
      <c r="F17" s="486">
        <v>0</v>
      </c>
      <c r="G17" s="488">
        <v>36647.050000000003</v>
      </c>
      <c r="H17" s="486">
        <v>0</v>
      </c>
      <c r="I17" s="488">
        <v>156410.51999999999</v>
      </c>
      <c r="J17" s="486">
        <v>0</v>
      </c>
      <c r="K17" s="488">
        <v>54973.45</v>
      </c>
      <c r="L17" s="488">
        <v>770607.7</v>
      </c>
      <c r="M17" s="488">
        <v>1018638.72</v>
      </c>
      <c r="N17" s="488">
        <v>4846669.01</v>
      </c>
    </row>
    <row r="18" spans="1:14" x14ac:dyDescent="0.2">
      <c r="A18" s="486">
        <v>5124</v>
      </c>
      <c r="B18" s="487">
        <v>20487422</v>
      </c>
      <c r="C18" s="486">
        <v>2.61</v>
      </c>
      <c r="D18" s="486">
        <v>0</v>
      </c>
      <c r="E18" s="488">
        <v>684377.62</v>
      </c>
      <c r="F18" s="486">
        <v>0</v>
      </c>
      <c r="G18" s="488">
        <v>13036.85</v>
      </c>
      <c r="H18" s="486">
        <v>0</v>
      </c>
      <c r="I18" s="488">
        <v>59585.83</v>
      </c>
      <c r="J18" s="486">
        <v>0</v>
      </c>
      <c r="K18" s="486">
        <v>0</v>
      </c>
      <c r="L18" s="488">
        <v>309679.07</v>
      </c>
      <c r="M18" s="488">
        <v>382301.75</v>
      </c>
      <c r="N18" s="488">
        <v>1066679.3700000001</v>
      </c>
    </row>
    <row r="19" spans="1:14" x14ac:dyDescent="0.2">
      <c r="A19" s="486">
        <v>5127</v>
      </c>
      <c r="B19" s="487">
        <v>40784051</v>
      </c>
      <c r="C19" s="486">
        <v>2.7</v>
      </c>
      <c r="D19" s="486">
        <v>0</v>
      </c>
      <c r="E19" s="488">
        <v>1361122.84</v>
      </c>
      <c r="F19" s="486">
        <v>303.69</v>
      </c>
      <c r="G19" s="488">
        <v>18170.240000000002</v>
      </c>
      <c r="H19" s="486">
        <v>0</v>
      </c>
      <c r="I19" s="488">
        <v>24810.26</v>
      </c>
      <c r="J19" s="488">
        <v>6044.18</v>
      </c>
      <c r="K19" s="488">
        <v>21379.21</v>
      </c>
      <c r="L19" s="488">
        <v>114525.07</v>
      </c>
      <c r="M19" s="488">
        <v>185232.64000000001</v>
      </c>
      <c r="N19" s="488">
        <v>1546355.48</v>
      </c>
    </row>
    <row r="20" spans="1:14" x14ac:dyDescent="0.2">
      <c r="A20" s="486">
        <v>5128</v>
      </c>
      <c r="B20" s="487">
        <v>120578012</v>
      </c>
      <c r="C20" s="486">
        <v>2.66</v>
      </c>
      <c r="D20" s="486">
        <v>0</v>
      </c>
      <c r="E20" s="488">
        <v>4025812.85</v>
      </c>
      <c r="F20" s="486">
        <v>0</v>
      </c>
      <c r="G20" s="488">
        <v>53459.81</v>
      </c>
      <c r="H20" s="486">
        <v>0</v>
      </c>
      <c r="I20" s="488">
        <v>212012.83</v>
      </c>
      <c r="J20" s="486">
        <v>0</v>
      </c>
      <c r="K20" s="486">
        <v>0</v>
      </c>
      <c r="L20" s="488">
        <v>799070.27</v>
      </c>
      <c r="M20" s="488">
        <v>1064542.9099999999</v>
      </c>
      <c r="N20" s="488">
        <v>5090355.76</v>
      </c>
    </row>
    <row r="21" spans="1:14" x14ac:dyDescent="0.2">
      <c r="A21" s="486">
        <v>6101</v>
      </c>
      <c r="B21" s="487">
        <v>24049300</v>
      </c>
      <c r="C21" s="486">
        <v>2.14</v>
      </c>
      <c r="D21" s="486">
        <v>0</v>
      </c>
      <c r="E21" s="488">
        <v>807238.32</v>
      </c>
      <c r="F21" s="486">
        <v>0</v>
      </c>
      <c r="G21" s="488">
        <v>25468.21</v>
      </c>
      <c r="H21" s="486">
        <v>0</v>
      </c>
      <c r="I21" s="488">
        <v>113230.56</v>
      </c>
      <c r="J21" s="486">
        <v>0</v>
      </c>
      <c r="K21" s="486">
        <v>0</v>
      </c>
      <c r="L21" s="488">
        <v>207633.98</v>
      </c>
      <c r="M21" s="488">
        <v>346332.75</v>
      </c>
      <c r="N21" s="488">
        <v>1153571.07</v>
      </c>
    </row>
    <row r="22" spans="1:14" x14ac:dyDescent="0.2">
      <c r="A22" s="486">
        <v>6103</v>
      </c>
      <c r="B22" s="487">
        <v>14893280</v>
      </c>
      <c r="C22" s="486">
        <v>2.11</v>
      </c>
      <c r="D22" s="486">
        <v>0</v>
      </c>
      <c r="E22" s="488">
        <v>500060.79</v>
      </c>
      <c r="F22" s="486">
        <v>0</v>
      </c>
      <c r="G22" s="488">
        <v>13426.63</v>
      </c>
      <c r="H22" s="486">
        <v>0</v>
      </c>
      <c r="I22" s="488">
        <v>59273.49</v>
      </c>
      <c r="J22" s="486">
        <v>0</v>
      </c>
      <c r="K22" s="486">
        <v>0</v>
      </c>
      <c r="L22" s="488">
        <v>107592.22</v>
      </c>
      <c r="M22" s="488">
        <v>180292.34</v>
      </c>
      <c r="N22" s="488">
        <v>680353.13</v>
      </c>
    </row>
    <row r="23" spans="1:14" x14ac:dyDescent="0.2">
      <c r="A23" s="486">
        <v>6104</v>
      </c>
      <c r="B23" s="487">
        <v>86508940</v>
      </c>
      <c r="C23" s="486">
        <v>2.11</v>
      </c>
      <c r="D23" s="486">
        <v>0</v>
      </c>
      <c r="E23" s="488">
        <v>2904647.53</v>
      </c>
      <c r="F23" s="486">
        <v>1.78</v>
      </c>
      <c r="G23" s="488">
        <v>76437.45</v>
      </c>
      <c r="H23" s="488">
        <v>1498.13</v>
      </c>
      <c r="I23" s="488">
        <v>293442.82</v>
      </c>
      <c r="J23" s="486">
        <v>0</v>
      </c>
      <c r="K23" s="486">
        <v>0</v>
      </c>
      <c r="L23" s="488">
        <v>556154.59</v>
      </c>
      <c r="M23" s="488">
        <v>927534.76</v>
      </c>
      <c r="N23" s="488">
        <v>3832182.29</v>
      </c>
    </row>
    <row r="24" spans="1:14" x14ac:dyDescent="0.2">
      <c r="A24" s="486">
        <v>7121</v>
      </c>
      <c r="B24" s="487">
        <v>11342118</v>
      </c>
      <c r="C24" s="486">
        <v>2.4900000000000002</v>
      </c>
      <c r="D24" s="486">
        <v>0</v>
      </c>
      <c r="E24" s="488">
        <v>379347.68</v>
      </c>
      <c r="F24" s="486">
        <v>0</v>
      </c>
      <c r="G24" s="488">
        <v>18390.5</v>
      </c>
      <c r="H24" s="486">
        <v>0</v>
      </c>
      <c r="I24" s="488">
        <v>45504.78</v>
      </c>
      <c r="J24" s="486">
        <v>895.47</v>
      </c>
      <c r="K24" s="486">
        <v>0</v>
      </c>
      <c r="L24" s="488">
        <v>90292.83</v>
      </c>
      <c r="M24" s="488">
        <v>155083.57999999999</v>
      </c>
      <c r="N24" s="488">
        <v>534431.26</v>
      </c>
    </row>
    <row r="25" spans="1:14" x14ac:dyDescent="0.2">
      <c r="A25" s="486">
        <v>7122</v>
      </c>
      <c r="B25" s="487">
        <v>7656439</v>
      </c>
      <c r="C25" s="486">
        <v>2.73</v>
      </c>
      <c r="D25" s="486">
        <v>0</v>
      </c>
      <c r="E25" s="488">
        <v>255446.44</v>
      </c>
      <c r="F25" s="486">
        <v>0</v>
      </c>
      <c r="G25" s="488">
        <v>13025.27</v>
      </c>
      <c r="H25" s="488">
        <v>5338.51</v>
      </c>
      <c r="I25" s="488">
        <v>33831.279999999999</v>
      </c>
      <c r="J25" s="486">
        <v>626.09</v>
      </c>
      <c r="K25" s="486">
        <v>0</v>
      </c>
      <c r="L25" s="488">
        <v>67161.81</v>
      </c>
      <c r="M25" s="488">
        <v>119982.96</v>
      </c>
      <c r="N25" s="488">
        <v>375429.4</v>
      </c>
    </row>
    <row r="26" spans="1:14" x14ac:dyDescent="0.2">
      <c r="A26" s="486">
        <v>7123</v>
      </c>
      <c r="B26" s="487">
        <v>28566923</v>
      </c>
      <c r="C26" s="486">
        <v>2.4</v>
      </c>
      <c r="D26" s="486">
        <v>0</v>
      </c>
      <c r="E26" s="488">
        <v>956329.17</v>
      </c>
      <c r="F26" s="486">
        <v>0</v>
      </c>
      <c r="G26" s="488">
        <v>75490.13</v>
      </c>
      <c r="H26" s="486">
        <v>0</v>
      </c>
      <c r="I26" s="488">
        <v>134983.37</v>
      </c>
      <c r="J26" s="486">
        <v>0</v>
      </c>
      <c r="K26" s="486">
        <v>0</v>
      </c>
      <c r="L26" s="488">
        <v>266648.12</v>
      </c>
      <c r="M26" s="488">
        <v>477121.62</v>
      </c>
      <c r="N26" s="488">
        <v>1433450.79</v>
      </c>
    </row>
    <row r="27" spans="1:14" x14ac:dyDescent="0.2">
      <c r="A27" s="486">
        <v>7124</v>
      </c>
      <c r="B27" s="487">
        <v>18679690</v>
      </c>
      <c r="C27" s="486">
        <v>2.6</v>
      </c>
      <c r="D27" s="486">
        <v>0</v>
      </c>
      <c r="E27" s="488">
        <v>624054.81999999995</v>
      </c>
      <c r="F27" s="486">
        <v>0</v>
      </c>
      <c r="G27" s="488">
        <v>34863.589999999997</v>
      </c>
      <c r="H27" s="488">
        <v>5753.95</v>
      </c>
      <c r="I27" s="488">
        <v>96758.66</v>
      </c>
      <c r="J27" s="488">
        <v>2801.3</v>
      </c>
      <c r="K27" s="486">
        <v>0</v>
      </c>
      <c r="L27" s="488">
        <v>196771.47</v>
      </c>
      <c r="M27" s="488">
        <v>336948.96</v>
      </c>
      <c r="N27" s="488">
        <v>961003.78</v>
      </c>
    </row>
    <row r="28" spans="1:14" x14ac:dyDescent="0.2">
      <c r="A28" s="486">
        <v>7125</v>
      </c>
      <c r="B28" s="487">
        <v>6594001</v>
      </c>
      <c r="C28" s="486">
        <v>2.73</v>
      </c>
      <c r="D28" s="486">
        <v>0</v>
      </c>
      <c r="E28" s="488">
        <v>219999.68</v>
      </c>
      <c r="F28" s="488">
        <v>2852.04</v>
      </c>
      <c r="G28" s="488">
        <v>14278.54</v>
      </c>
      <c r="H28" s="486">
        <v>0</v>
      </c>
      <c r="I28" s="488">
        <v>26491.09</v>
      </c>
      <c r="J28" s="486">
        <v>0</v>
      </c>
      <c r="K28" s="486">
        <v>0</v>
      </c>
      <c r="L28" s="488">
        <v>54137.51</v>
      </c>
      <c r="M28" s="488">
        <v>97759.18</v>
      </c>
      <c r="N28" s="488">
        <v>317758.86</v>
      </c>
    </row>
    <row r="29" spans="1:14" x14ac:dyDescent="0.2">
      <c r="A29" s="486">
        <v>7126</v>
      </c>
      <c r="B29" s="487">
        <v>5724046</v>
      </c>
      <c r="C29" s="486">
        <v>2.63</v>
      </c>
      <c r="D29" s="486">
        <v>0</v>
      </c>
      <c r="E29" s="488">
        <v>191171.17</v>
      </c>
      <c r="F29" s="486">
        <v>0</v>
      </c>
      <c r="G29" s="488">
        <v>7767.42</v>
      </c>
      <c r="H29" s="486">
        <v>13.52</v>
      </c>
      <c r="I29" s="488">
        <v>14969.17</v>
      </c>
      <c r="J29" s="486">
        <v>134.86000000000001</v>
      </c>
      <c r="K29" s="486">
        <v>0</v>
      </c>
      <c r="L29" s="488">
        <v>28564.2</v>
      </c>
      <c r="M29" s="488">
        <v>51449.16</v>
      </c>
      <c r="N29" s="488">
        <v>242620.33</v>
      </c>
    </row>
    <row r="30" spans="1:14" x14ac:dyDescent="0.2">
      <c r="A30" s="486">
        <v>7129</v>
      </c>
      <c r="B30" s="487">
        <v>62473697</v>
      </c>
      <c r="C30" s="486">
        <v>2.31</v>
      </c>
      <c r="D30" s="486">
        <v>0</v>
      </c>
      <c r="E30" s="488">
        <v>2093348.02</v>
      </c>
      <c r="F30" s="486">
        <v>0</v>
      </c>
      <c r="G30" s="488">
        <v>105521.48</v>
      </c>
      <c r="H30" s="486">
        <v>0</v>
      </c>
      <c r="I30" s="488">
        <v>214583.24</v>
      </c>
      <c r="J30" s="486">
        <v>0</v>
      </c>
      <c r="K30" s="486">
        <v>0</v>
      </c>
      <c r="L30" s="488">
        <v>421318.99</v>
      </c>
      <c r="M30" s="488">
        <v>741423.71</v>
      </c>
      <c r="N30" s="488">
        <v>2834771.73</v>
      </c>
    </row>
    <row r="31" spans="1:14" x14ac:dyDescent="0.2">
      <c r="A31" s="486">
        <v>8106</v>
      </c>
      <c r="B31" s="487">
        <v>30161051</v>
      </c>
      <c r="C31" s="486">
        <v>2.5299999999999998</v>
      </c>
      <c r="D31" s="486">
        <v>0</v>
      </c>
      <c r="E31" s="488">
        <v>1008350.59</v>
      </c>
      <c r="F31" s="486">
        <v>0</v>
      </c>
      <c r="G31" s="488">
        <v>61014.81</v>
      </c>
      <c r="H31" s="486">
        <v>0</v>
      </c>
      <c r="I31" s="488">
        <v>77985.740000000005</v>
      </c>
      <c r="J31" s="486">
        <v>0</v>
      </c>
      <c r="K31" s="486">
        <v>0</v>
      </c>
      <c r="L31" s="488">
        <v>236202.15</v>
      </c>
      <c r="M31" s="488">
        <v>375202.7</v>
      </c>
      <c r="N31" s="488">
        <v>1383553.29</v>
      </c>
    </row>
    <row r="32" spans="1:14" x14ac:dyDescent="0.2">
      <c r="A32" s="486">
        <v>8107</v>
      </c>
      <c r="B32" s="487">
        <v>101474899</v>
      </c>
      <c r="C32" s="486">
        <v>2.4900000000000002</v>
      </c>
      <c r="D32" s="486">
        <v>0</v>
      </c>
      <c r="E32" s="488">
        <v>3393922.37</v>
      </c>
      <c r="F32" s="486">
        <v>0</v>
      </c>
      <c r="G32" s="488">
        <v>141220.1</v>
      </c>
      <c r="H32" s="486">
        <v>746.66</v>
      </c>
      <c r="I32" s="488">
        <v>181403.65</v>
      </c>
      <c r="J32" s="488">
        <v>23541.87</v>
      </c>
      <c r="K32" s="488">
        <v>26703.8</v>
      </c>
      <c r="L32" s="488">
        <v>542703.35</v>
      </c>
      <c r="M32" s="488">
        <v>916319.43</v>
      </c>
      <c r="N32" s="488">
        <v>4310241.8</v>
      </c>
    </row>
    <row r="33" spans="1:14" x14ac:dyDescent="0.2">
      <c r="A33" s="486">
        <v>8111</v>
      </c>
      <c r="B33" s="487">
        <v>37324861</v>
      </c>
      <c r="C33" s="486">
        <v>2.39</v>
      </c>
      <c r="D33" s="486">
        <v>0</v>
      </c>
      <c r="E33" s="488">
        <v>1249644.93</v>
      </c>
      <c r="F33" s="486">
        <v>0</v>
      </c>
      <c r="G33" s="488">
        <v>75471.460000000006</v>
      </c>
      <c r="H33" s="486">
        <v>0</v>
      </c>
      <c r="I33" s="488">
        <v>111293.4</v>
      </c>
      <c r="J33" s="486">
        <v>0</v>
      </c>
      <c r="K33" s="486">
        <v>0</v>
      </c>
      <c r="L33" s="488">
        <v>326214.37</v>
      </c>
      <c r="M33" s="488">
        <v>512979.23</v>
      </c>
      <c r="N33" s="488">
        <v>1762624.16</v>
      </c>
    </row>
    <row r="34" spans="1:14" x14ac:dyDescent="0.2">
      <c r="A34" s="486">
        <v>9077</v>
      </c>
      <c r="B34" s="487">
        <v>25515855</v>
      </c>
      <c r="C34" s="486">
        <v>2.54</v>
      </c>
      <c r="D34" s="486">
        <v>0</v>
      </c>
      <c r="E34" s="488">
        <v>852963.9</v>
      </c>
      <c r="F34" s="486">
        <v>0</v>
      </c>
      <c r="G34" s="488">
        <v>11578.16</v>
      </c>
      <c r="H34" s="486">
        <v>118.06</v>
      </c>
      <c r="I34" s="488">
        <v>92191.64</v>
      </c>
      <c r="J34" s="488">
        <v>1181.21</v>
      </c>
      <c r="K34" s="488">
        <v>2827.11</v>
      </c>
      <c r="L34" s="488">
        <v>232317.42</v>
      </c>
      <c r="M34" s="488">
        <v>340213.6</v>
      </c>
      <c r="N34" s="488">
        <v>1193177.5</v>
      </c>
    </row>
    <row r="35" spans="1:14" x14ac:dyDescent="0.2">
      <c r="A35" s="486">
        <v>9078</v>
      </c>
      <c r="B35" s="487">
        <v>6218830</v>
      </c>
      <c r="C35" s="486">
        <v>2.66</v>
      </c>
      <c r="D35" s="486">
        <v>0</v>
      </c>
      <c r="E35" s="488">
        <v>207631.93</v>
      </c>
      <c r="F35" s="486">
        <v>0</v>
      </c>
      <c r="G35" s="488">
        <v>4308.8100000000004</v>
      </c>
      <c r="H35" s="486">
        <v>0</v>
      </c>
      <c r="I35" s="488">
        <v>34309.11</v>
      </c>
      <c r="J35" s="486">
        <v>126.27</v>
      </c>
      <c r="K35" s="486">
        <v>0</v>
      </c>
      <c r="L35" s="488">
        <v>88569.76</v>
      </c>
      <c r="M35" s="488">
        <v>127313.94</v>
      </c>
      <c r="N35" s="488">
        <v>334945.87</v>
      </c>
    </row>
    <row r="36" spans="1:14" x14ac:dyDescent="0.2">
      <c r="A36" s="486">
        <v>9079</v>
      </c>
      <c r="B36" s="487">
        <v>9839930</v>
      </c>
      <c r="C36" s="486">
        <v>2.4700000000000002</v>
      </c>
      <c r="D36" s="486">
        <v>0</v>
      </c>
      <c r="E36" s="488">
        <v>329173.11</v>
      </c>
      <c r="F36" s="486">
        <v>0</v>
      </c>
      <c r="G36" s="488">
        <v>5461.87</v>
      </c>
      <c r="H36" s="486">
        <v>0</v>
      </c>
      <c r="I36" s="488">
        <v>43490.42</v>
      </c>
      <c r="J36" s="486">
        <v>0</v>
      </c>
      <c r="K36" s="486">
        <v>0</v>
      </c>
      <c r="L36" s="488">
        <v>111379.6</v>
      </c>
      <c r="M36" s="488">
        <v>160331.89000000001</v>
      </c>
      <c r="N36" s="488">
        <v>489505</v>
      </c>
    </row>
    <row r="37" spans="1:14" x14ac:dyDescent="0.2">
      <c r="A37" s="486">
        <v>9080</v>
      </c>
      <c r="B37" s="487">
        <v>41171230</v>
      </c>
      <c r="C37" s="486">
        <v>2.5</v>
      </c>
      <c r="D37" s="486">
        <v>0</v>
      </c>
      <c r="E37" s="488">
        <v>1376868.86</v>
      </c>
      <c r="F37" s="486">
        <v>21.9</v>
      </c>
      <c r="G37" s="488">
        <v>18813.13</v>
      </c>
      <c r="H37" s="488">
        <v>1133.95</v>
      </c>
      <c r="I37" s="488">
        <v>149800.35</v>
      </c>
      <c r="J37" s="488">
        <v>9997.19</v>
      </c>
      <c r="K37" s="486">
        <v>0</v>
      </c>
      <c r="L37" s="488">
        <v>368741.8</v>
      </c>
      <c r="M37" s="488">
        <v>548508.31999999995</v>
      </c>
      <c r="N37" s="488">
        <v>1925377.18</v>
      </c>
    </row>
    <row r="38" spans="1:14" x14ac:dyDescent="0.2">
      <c r="A38" s="486">
        <v>10087</v>
      </c>
      <c r="B38" s="487">
        <v>68882410</v>
      </c>
      <c r="C38" s="486">
        <v>1.56</v>
      </c>
      <c r="D38" s="486">
        <v>0</v>
      </c>
      <c r="E38" s="488">
        <v>2325809.06</v>
      </c>
      <c r="F38" s="488">
        <v>1395.25</v>
      </c>
      <c r="G38" s="488">
        <v>42604.959999999999</v>
      </c>
      <c r="H38" s="488">
        <v>1509.01</v>
      </c>
      <c r="I38" s="488">
        <v>73128.539999999994</v>
      </c>
      <c r="J38" s="488">
        <v>7998.68</v>
      </c>
      <c r="K38" s="486">
        <v>0</v>
      </c>
      <c r="L38" s="488">
        <v>535376.52</v>
      </c>
      <c r="M38" s="488">
        <v>662012.96</v>
      </c>
      <c r="N38" s="488">
        <v>2987822.02</v>
      </c>
    </row>
    <row r="39" spans="1:14" x14ac:dyDescent="0.2">
      <c r="A39" s="486">
        <v>10089</v>
      </c>
      <c r="B39" s="487">
        <v>48440190</v>
      </c>
      <c r="C39" s="486">
        <v>1.54</v>
      </c>
      <c r="D39" s="486">
        <v>0</v>
      </c>
      <c r="E39" s="488">
        <v>1635911.44</v>
      </c>
      <c r="F39" s="486">
        <v>0</v>
      </c>
      <c r="G39" s="488">
        <v>38461.339999999997</v>
      </c>
      <c r="H39" s="486">
        <v>0</v>
      </c>
      <c r="I39" s="488">
        <v>66016.28</v>
      </c>
      <c r="J39" s="486">
        <v>0</v>
      </c>
      <c r="K39" s="486">
        <v>0</v>
      </c>
      <c r="L39" s="488">
        <v>470636.73</v>
      </c>
      <c r="M39" s="488">
        <v>575114.34</v>
      </c>
      <c r="N39" s="488">
        <v>2211025.7799999998</v>
      </c>
    </row>
    <row r="40" spans="1:14" x14ac:dyDescent="0.2">
      <c r="A40" s="486">
        <v>10090</v>
      </c>
      <c r="B40" s="487">
        <v>24512446</v>
      </c>
      <c r="C40" s="486">
        <v>1.93</v>
      </c>
      <c r="D40" s="486">
        <v>0</v>
      </c>
      <c r="E40" s="488">
        <v>824549.9</v>
      </c>
      <c r="F40" s="486">
        <v>0</v>
      </c>
      <c r="G40" s="488">
        <v>20016.55</v>
      </c>
      <c r="H40" s="486">
        <v>0</v>
      </c>
      <c r="I40" s="488">
        <v>63063.59</v>
      </c>
      <c r="J40" s="488">
        <v>2701.26</v>
      </c>
      <c r="K40" s="486">
        <v>0</v>
      </c>
      <c r="L40" s="488">
        <v>210206.02</v>
      </c>
      <c r="M40" s="488">
        <v>295987.42</v>
      </c>
      <c r="N40" s="488">
        <v>1120537.32</v>
      </c>
    </row>
    <row r="41" spans="1:14" x14ac:dyDescent="0.2">
      <c r="A41" s="486">
        <v>10091</v>
      </c>
      <c r="B41" s="487">
        <v>68502606</v>
      </c>
      <c r="C41" s="486">
        <v>1.77</v>
      </c>
      <c r="D41" s="486">
        <v>0</v>
      </c>
      <c r="E41" s="488">
        <v>2308050.77</v>
      </c>
      <c r="F41" s="486">
        <v>0</v>
      </c>
      <c r="G41" s="488">
        <v>52181.38</v>
      </c>
      <c r="H41" s="486">
        <v>0</v>
      </c>
      <c r="I41" s="488">
        <v>159092.6</v>
      </c>
      <c r="J41" s="486">
        <v>0</v>
      </c>
      <c r="K41" s="486">
        <v>0</v>
      </c>
      <c r="L41" s="488">
        <v>550778.02</v>
      </c>
      <c r="M41" s="488">
        <v>762052</v>
      </c>
      <c r="N41" s="488">
        <v>3070102.77</v>
      </c>
    </row>
    <row r="42" spans="1:14" x14ac:dyDescent="0.2">
      <c r="A42" s="486">
        <v>10092</v>
      </c>
      <c r="B42" s="487">
        <v>24999004</v>
      </c>
      <c r="C42" s="486">
        <v>1.67</v>
      </c>
      <c r="D42" s="486">
        <v>0</v>
      </c>
      <c r="E42" s="488">
        <v>843146.16</v>
      </c>
      <c r="F42" s="486">
        <v>0</v>
      </c>
      <c r="G42" s="488">
        <v>19350</v>
      </c>
      <c r="H42" s="486">
        <v>248.73</v>
      </c>
      <c r="I42" s="488">
        <v>44401.16</v>
      </c>
      <c r="J42" s="488">
        <v>1766.33</v>
      </c>
      <c r="K42" s="486">
        <v>0</v>
      </c>
      <c r="L42" s="488">
        <v>228505.38</v>
      </c>
      <c r="M42" s="488">
        <v>294271.59999999998</v>
      </c>
      <c r="N42" s="488">
        <v>1137417.76</v>
      </c>
    </row>
    <row r="43" spans="1:14" x14ac:dyDescent="0.2">
      <c r="A43" s="486">
        <v>10093</v>
      </c>
      <c r="B43" s="487">
        <v>1440787537</v>
      </c>
      <c r="C43" s="486">
        <v>1.57</v>
      </c>
      <c r="D43" s="486">
        <v>0</v>
      </c>
      <c r="E43" s="488">
        <v>48643134.020000003</v>
      </c>
      <c r="F43" s="486">
        <v>0</v>
      </c>
      <c r="G43" s="488">
        <v>750789.11</v>
      </c>
      <c r="H43" s="486">
        <v>0</v>
      </c>
      <c r="I43" s="488">
        <v>892927.96</v>
      </c>
      <c r="J43" s="486">
        <v>0</v>
      </c>
      <c r="K43" s="486">
        <v>0</v>
      </c>
      <c r="L43" s="488">
        <v>6235800.4900000002</v>
      </c>
      <c r="M43" s="488">
        <v>7879517.5599999996</v>
      </c>
      <c r="N43" s="488">
        <v>56522651.579999998</v>
      </c>
    </row>
    <row r="44" spans="1:14" x14ac:dyDescent="0.2">
      <c r="A44" s="486">
        <v>11076</v>
      </c>
      <c r="B44" s="487">
        <v>40129159</v>
      </c>
      <c r="C44" s="486">
        <v>2.61</v>
      </c>
      <c r="D44" s="486">
        <v>0</v>
      </c>
      <c r="E44" s="488">
        <v>1340505.33</v>
      </c>
      <c r="F44" s="486">
        <v>0</v>
      </c>
      <c r="G44" s="488">
        <v>35444.620000000003</v>
      </c>
      <c r="H44" s="486">
        <v>0</v>
      </c>
      <c r="I44" s="488">
        <v>78558.61</v>
      </c>
      <c r="J44" s="486">
        <v>0</v>
      </c>
      <c r="K44" s="486">
        <v>0</v>
      </c>
      <c r="L44" s="488">
        <v>285247.78999999998</v>
      </c>
      <c r="M44" s="488">
        <v>399251.02</v>
      </c>
      <c r="N44" s="488">
        <v>1739756.35</v>
      </c>
    </row>
    <row r="45" spans="1:14" x14ac:dyDescent="0.2">
      <c r="A45" s="486">
        <v>11078</v>
      </c>
      <c r="B45" s="487">
        <v>43096626</v>
      </c>
      <c r="C45" s="486">
        <v>1.47</v>
      </c>
      <c r="D45" s="486">
        <v>0</v>
      </c>
      <c r="E45" s="488">
        <v>1456484.52</v>
      </c>
      <c r="F45" s="486">
        <v>0</v>
      </c>
      <c r="G45" s="488">
        <v>14539.8</v>
      </c>
      <c r="H45" s="486">
        <v>0</v>
      </c>
      <c r="I45" s="488">
        <v>83745.48</v>
      </c>
      <c r="J45" s="488">
        <v>28501.15</v>
      </c>
      <c r="K45" s="486">
        <v>0</v>
      </c>
      <c r="L45" s="488">
        <v>271890.61</v>
      </c>
      <c r="M45" s="488">
        <v>398677.04</v>
      </c>
      <c r="N45" s="488">
        <v>1855161.56</v>
      </c>
    </row>
    <row r="46" spans="1:14" x14ac:dyDescent="0.2">
      <c r="A46" s="486">
        <v>11079</v>
      </c>
      <c r="B46" s="487">
        <v>14879359</v>
      </c>
      <c r="C46" s="486">
        <v>1.39</v>
      </c>
      <c r="D46" s="486">
        <v>0</v>
      </c>
      <c r="E46" s="488">
        <v>503267.98</v>
      </c>
      <c r="F46" s="486">
        <v>0</v>
      </c>
      <c r="G46" s="488">
        <v>7176.11</v>
      </c>
      <c r="H46" s="486">
        <v>0</v>
      </c>
      <c r="I46" s="488">
        <v>41332.53</v>
      </c>
      <c r="J46" s="486">
        <v>0</v>
      </c>
      <c r="K46" s="486">
        <v>0</v>
      </c>
      <c r="L46" s="488">
        <v>136554.71</v>
      </c>
      <c r="M46" s="488">
        <v>185063.34</v>
      </c>
      <c r="N46" s="488">
        <v>688331.32</v>
      </c>
    </row>
    <row r="47" spans="1:14" x14ac:dyDescent="0.2">
      <c r="A47" s="486">
        <v>11082</v>
      </c>
      <c r="B47" s="487">
        <v>808878712</v>
      </c>
      <c r="C47" s="486">
        <v>1.55</v>
      </c>
      <c r="D47" s="486">
        <v>0</v>
      </c>
      <c r="E47" s="488">
        <v>27314499.449999999</v>
      </c>
      <c r="F47" s="486">
        <v>0</v>
      </c>
      <c r="G47" s="488">
        <v>237453.49</v>
      </c>
      <c r="H47" s="486">
        <v>0</v>
      </c>
      <c r="I47" s="488">
        <v>1367670.08</v>
      </c>
      <c r="J47" s="486">
        <v>0</v>
      </c>
      <c r="K47" s="486">
        <v>0</v>
      </c>
      <c r="L47" s="488">
        <v>4799053.24</v>
      </c>
      <c r="M47" s="488">
        <v>6404176.7999999998</v>
      </c>
      <c r="N47" s="488">
        <v>33718676.259999998</v>
      </c>
    </row>
    <row r="48" spans="1:14" x14ac:dyDescent="0.2">
      <c r="A48" s="486">
        <v>12108</v>
      </c>
      <c r="B48" s="487">
        <v>24312231</v>
      </c>
      <c r="C48" s="486">
        <v>2.64</v>
      </c>
      <c r="D48" s="486">
        <v>0</v>
      </c>
      <c r="E48" s="488">
        <v>811894.31</v>
      </c>
      <c r="F48" s="486">
        <v>0</v>
      </c>
      <c r="G48" s="488">
        <v>20615.48</v>
      </c>
      <c r="H48" s="488">
        <v>3794.62</v>
      </c>
      <c r="I48" s="488">
        <v>78445.27</v>
      </c>
      <c r="J48" s="488">
        <v>1457.62</v>
      </c>
      <c r="K48" s="488">
        <v>2247.41</v>
      </c>
      <c r="L48" s="488">
        <v>270492.5</v>
      </c>
      <c r="M48" s="488">
        <v>377052.9</v>
      </c>
      <c r="N48" s="488">
        <v>1188947.21</v>
      </c>
    </row>
    <row r="49" spans="1:14" x14ac:dyDescent="0.2">
      <c r="A49" s="486">
        <v>12109</v>
      </c>
      <c r="B49" s="487">
        <v>310425814</v>
      </c>
      <c r="C49" s="486">
        <v>2.74</v>
      </c>
      <c r="D49" s="486">
        <v>0</v>
      </c>
      <c r="E49" s="488">
        <v>10355861.029999999</v>
      </c>
      <c r="F49" s="486">
        <v>0</v>
      </c>
      <c r="G49" s="488">
        <v>133160.51</v>
      </c>
      <c r="H49" s="486">
        <v>0</v>
      </c>
      <c r="I49" s="488">
        <v>530327.97</v>
      </c>
      <c r="J49" s="486">
        <v>0</v>
      </c>
      <c r="K49" s="488">
        <v>46324.72</v>
      </c>
      <c r="L49" s="488">
        <v>1900755.06</v>
      </c>
      <c r="M49" s="488">
        <v>2610568.2599999998</v>
      </c>
      <c r="N49" s="488">
        <v>12966429.289999999</v>
      </c>
    </row>
    <row r="50" spans="1:14" x14ac:dyDescent="0.2">
      <c r="A50" s="486">
        <v>12110</v>
      </c>
      <c r="B50" s="487">
        <v>45683458</v>
      </c>
      <c r="C50" s="486">
        <v>2.64</v>
      </c>
      <c r="D50" s="486">
        <v>0</v>
      </c>
      <c r="E50" s="488">
        <v>1525575.32</v>
      </c>
      <c r="F50" s="486">
        <v>0</v>
      </c>
      <c r="G50" s="488">
        <v>29411.46</v>
      </c>
      <c r="H50" s="486">
        <v>0</v>
      </c>
      <c r="I50" s="488">
        <v>116680.74</v>
      </c>
      <c r="J50" s="486">
        <v>0</v>
      </c>
      <c r="K50" s="488">
        <v>12546.78</v>
      </c>
      <c r="L50" s="488">
        <v>397700.42</v>
      </c>
      <c r="M50" s="488">
        <v>556339.4</v>
      </c>
      <c r="N50" s="488">
        <v>2081914.72</v>
      </c>
    </row>
    <row r="51" spans="1:14" x14ac:dyDescent="0.2">
      <c r="A51" s="486">
        <v>13054</v>
      </c>
      <c r="B51" s="487">
        <v>4651484</v>
      </c>
      <c r="C51" s="486">
        <v>2.2999999999999998</v>
      </c>
      <c r="D51" s="486">
        <v>0</v>
      </c>
      <c r="E51" s="488">
        <v>155876.35</v>
      </c>
      <c r="F51" s="486">
        <v>675.43</v>
      </c>
      <c r="G51" s="488">
        <v>5964.44</v>
      </c>
      <c r="H51" s="486">
        <v>0</v>
      </c>
      <c r="I51" s="488">
        <v>29772.880000000001</v>
      </c>
      <c r="J51" s="486">
        <v>251.22</v>
      </c>
      <c r="K51" s="486">
        <v>0</v>
      </c>
      <c r="L51" s="488">
        <v>42007.14</v>
      </c>
      <c r="M51" s="488">
        <v>78671.11</v>
      </c>
      <c r="N51" s="488">
        <v>234547.46</v>
      </c>
    </row>
    <row r="52" spans="1:14" x14ac:dyDescent="0.2">
      <c r="A52" s="486">
        <v>13055</v>
      </c>
      <c r="B52" s="487">
        <v>27148598</v>
      </c>
      <c r="C52" s="486">
        <v>2.36</v>
      </c>
      <c r="D52" s="486">
        <v>0</v>
      </c>
      <c r="E52" s="488">
        <v>909220.66</v>
      </c>
      <c r="F52" s="486">
        <v>0</v>
      </c>
      <c r="G52" s="488">
        <v>54095.6</v>
      </c>
      <c r="H52" s="486">
        <v>0</v>
      </c>
      <c r="I52" s="488">
        <v>183473.95</v>
      </c>
      <c r="J52" s="486">
        <v>0</v>
      </c>
      <c r="K52" s="486">
        <v>0</v>
      </c>
      <c r="L52" s="488">
        <v>265477.57</v>
      </c>
      <c r="M52" s="488">
        <v>503047.12</v>
      </c>
      <c r="N52" s="488">
        <v>1412267.78</v>
      </c>
    </row>
    <row r="53" spans="1:14" x14ac:dyDescent="0.2">
      <c r="A53" s="486">
        <v>13057</v>
      </c>
      <c r="B53" s="487">
        <v>2719953</v>
      </c>
      <c r="C53" s="486">
        <v>2.91</v>
      </c>
      <c r="D53" s="486">
        <v>0</v>
      </c>
      <c r="E53" s="488">
        <v>90579.520000000004</v>
      </c>
      <c r="F53" s="486">
        <v>0</v>
      </c>
      <c r="G53" s="488">
        <v>3224.71</v>
      </c>
      <c r="H53" s="486">
        <v>208.31</v>
      </c>
      <c r="I53" s="488">
        <v>14912</v>
      </c>
      <c r="J53" s="486">
        <v>0</v>
      </c>
      <c r="K53" s="486">
        <v>0</v>
      </c>
      <c r="L53" s="488">
        <v>20826.830000000002</v>
      </c>
      <c r="M53" s="488">
        <v>39171.85</v>
      </c>
      <c r="N53" s="488">
        <v>129751.37</v>
      </c>
    </row>
    <row r="54" spans="1:14" x14ac:dyDescent="0.2">
      <c r="A54" s="486">
        <v>13058</v>
      </c>
      <c r="B54" s="487">
        <v>3189355</v>
      </c>
      <c r="C54" s="486">
        <v>2.63</v>
      </c>
      <c r="D54" s="486">
        <v>0</v>
      </c>
      <c r="E54" s="488">
        <v>106517.79</v>
      </c>
      <c r="F54" s="486">
        <v>0</v>
      </c>
      <c r="G54" s="488">
        <v>5213.8</v>
      </c>
      <c r="H54" s="486">
        <v>0</v>
      </c>
      <c r="I54" s="488">
        <v>21649.8</v>
      </c>
      <c r="J54" s="486">
        <v>97.41</v>
      </c>
      <c r="K54" s="486">
        <v>0</v>
      </c>
      <c r="L54" s="488">
        <v>30750.52</v>
      </c>
      <c r="M54" s="488">
        <v>57711.519999999997</v>
      </c>
      <c r="N54" s="488">
        <v>164229.31</v>
      </c>
    </row>
    <row r="55" spans="1:14" x14ac:dyDescent="0.2">
      <c r="A55" s="486">
        <v>13059</v>
      </c>
      <c r="B55" s="487">
        <v>17371823</v>
      </c>
      <c r="C55" s="486">
        <v>2.58</v>
      </c>
      <c r="D55" s="486">
        <v>0</v>
      </c>
      <c r="E55" s="488">
        <v>580480.51</v>
      </c>
      <c r="F55" s="486">
        <v>0</v>
      </c>
      <c r="G55" s="488">
        <v>31573.68</v>
      </c>
      <c r="H55" s="486">
        <v>0</v>
      </c>
      <c r="I55" s="488">
        <v>106386.85</v>
      </c>
      <c r="J55" s="486">
        <v>909.49</v>
      </c>
      <c r="K55" s="486">
        <v>0</v>
      </c>
      <c r="L55" s="488">
        <v>150256.59</v>
      </c>
      <c r="M55" s="488">
        <v>289126.61</v>
      </c>
      <c r="N55" s="488">
        <v>869607.12</v>
      </c>
    </row>
    <row r="56" spans="1:14" x14ac:dyDescent="0.2">
      <c r="A56" s="486">
        <v>13060</v>
      </c>
      <c r="B56" s="487">
        <v>3303616</v>
      </c>
      <c r="C56" s="486">
        <v>2.2999999999999998</v>
      </c>
      <c r="D56" s="486">
        <v>0</v>
      </c>
      <c r="E56" s="488">
        <v>110707.81</v>
      </c>
      <c r="F56" s="486">
        <v>0</v>
      </c>
      <c r="G56" s="488">
        <v>5213.8</v>
      </c>
      <c r="H56" s="486">
        <v>0</v>
      </c>
      <c r="I56" s="488">
        <v>11957.55</v>
      </c>
      <c r="J56" s="486">
        <v>49.57</v>
      </c>
      <c r="K56" s="486">
        <v>0</v>
      </c>
      <c r="L56" s="488">
        <v>21627.3</v>
      </c>
      <c r="M56" s="488">
        <v>38848.22</v>
      </c>
      <c r="N56" s="488">
        <v>149556.03</v>
      </c>
    </row>
    <row r="57" spans="1:14" x14ac:dyDescent="0.2">
      <c r="A57" s="486">
        <v>13061</v>
      </c>
      <c r="B57" s="487">
        <v>14471886</v>
      </c>
      <c r="C57" s="486">
        <v>3</v>
      </c>
      <c r="D57" s="486">
        <v>0</v>
      </c>
      <c r="E57" s="488">
        <v>481494.12</v>
      </c>
      <c r="F57" s="486">
        <v>0</v>
      </c>
      <c r="G57" s="488">
        <v>21311.19</v>
      </c>
      <c r="H57" s="486">
        <v>0</v>
      </c>
      <c r="I57" s="488">
        <v>129562.8</v>
      </c>
      <c r="J57" s="486">
        <v>478.22</v>
      </c>
      <c r="K57" s="486">
        <v>0</v>
      </c>
      <c r="L57" s="488">
        <v>143359.95000000001</v>
      </c>
      <c r="M57" s="488">
        <v>294712.15999999997</v>
      </c>
      <c r="N57" s="488">
        <v>776206.28</v>
      </c>
    </row>
    <row r="58" spans="1:14" x14ac:dyDescent="0.2">
      <c r="A58" s="486">
        <v>13062</v>
      </c>
      <c r="B58" s="487">
        <v>3398872</v>
      </c>
      <c r="C58" s="486">
        <v>2.19</v>
      </c>
      <c r="D58" s="486">
        <v>0</v>
      </c>
      <c r="E58" s="488">
        <v>114028.18</v>
      </c>
      <c r="F58" s="486">
        <v>0</v>
      </c>
      <c r="G58" s="488">
        <v>4257.93</v>
      </c>
      <c r="H58" s="486">
        <v>0</v>
      </c>
      <c r="I58" s="488">
        <v>12722.42</v>
      </c>
      <c r="J58" s="486">
        <v>266.85000000000002</v>
      </c>
      <c r="K58" s="486">
        <v>0</v>
      </c>
      <c r="L58" s="488">
        <v>22842.42</v>
      </c>
      <c r="M58" s="488">
        <v>40089.620000000003</v>
      </c>
      <c r="N58" s="488">
        <v>154117.79999999999</v>
      </c>
    </row>
    <row r="59" spans="1:14" x14ac:dyDescent="0.2">
      <c r="A59" s="486">
        <v>14126</v>
      </c>
      <c r="B59" s="487">
        <v>66627280</v>
      </c>
      <c r="C59" s="486">
        <v>1.41</v>
      </c>
      <c r="D59" s="486">
        <v>0</v>
      </c>
      <c r="E59" s="488">
        <v>2253092.75</v>
      </c>
      <c r="F59" s="486">
        <v>0</v>
      </c>
      <c r="G59" s="488">
        <v>66742.17</v>
      </c>
      <c r="H59" s="486">
        <v>0</v>
      </c>
      <c r="I59" s="488">
        <v>164554.47</v>
      </c>
      <c r="J59" s="488">
        <v>20614.86</v>
      </c>
      <c r="K59" s="486">
        <v>213.14</v>
      </c>
      <c r="L59" s="488">
        <v>527342.66</v>
      </c>
      <c r="M59" s="488">
        <v>779467.3</v>
      </c>
      <c r="N59" s="488">
        <v>3032560.05</v>
      </c>
    </row>
    <row r="60" spans="1:14" x14ac:dyDescent="0.2">
      <c r="A60" s="486">
        <v>14127</v>
      </c>
      <c r="B60" s="487">
        <v>32388889</v>
      </c>
      <c r="C60" s="486">
        <v>1.41</v>
      </c>
      <c r="D60" s="486">
        <v>0</v>
      </c>
      <c r="E60" s="488">
        <v>1095274.6499999999</v>
      </c>
      <c r="F60" s="486">
        <v>0</v>
      </c>
      <c r="G60" s="488">
        <v>36561.089999999997</v>
      </c>
      <c r="H60" s="486">
        <v>0</v>
      </c>
      <c r="I60" s="488">
        <v>87191.94</v>
      </c>
      <c r="J60" s="486">
        <v>0</v>
      </c>
      <c r="K60" s="488">
        <v>8817.31</v>
      </c>
      <c r="L60" s="488">
        <v>291107.78999999998</v>
      </c>
      <c r="M60" s="488">
        <v>423678.13</v>
      </c>
      <c r="N60" s="488">
        <v>1518952.78</v>
      </c>
    </row>
    <row r="61" spans="1:14" x14ac:dyDescent="0.2">
      <c r="A61" s="486">
        <v>14129</v>
      </c>
      <c r="B61" s="487">
        <v>131483556</v>
      </c>
      <c r="C61" s="486">
        <v>1.39</v>
      </c>
      <c r="D61" s="486">
        <v>0</v>
      </c>
      <c r="E61" s="488">
        <v>4447198.5599999996</v>
      </c>
      <c r="F61" s="486">
        <v>0</v>
      </c>
      <c r="G61" s="488">
        <v>118449.12</v>
      </c>
      <c r="H61" s="486">
        <v>0</v>
      </c>
      <c r="I61" s="488">
        <v>282722.64</v>
      </c>
      <c r="J61" s="486">
        <v>7.74</v>
      </c>
      <c r="K61" s="488">
        <v>3019.69</v>
      </c>
      <c r="L61" s="488">
        <v>938498.1</v>
      </c>
      <c r="M61" s="488">
        <v>1342697.28</v>
      </c>
      <c r="N61" s="488">
        <v>5789895.8399999999</v>
      </c>
    </row>
    <row r="62" spans="1:14" x14ac:dyDescent="0.2">
      <c r="A62" s="486">
        <v>14130</v>
      </c>
      <c r="B62" s="487">
        <v>252132221</v>
      </c>
      <c r="C62" s="486">
        <v>1.59</v>
      </c>
      <c r="D62" s="486">
        <v>0</v>
      </c>
      <c r="E62" s="488">
        <v>8510629.8300000001</v>
      </c>
      <c r="F62" s="486">
        <v>36.35</v>
      </c>
      <c r="G62" s="488">
        <v>47930.26</v>
      </c>
      <c r="H62" s="486">
        <v>0</v>
      </c>
      <c r="I62" s="488">
        <v>114414.05</v>
      </c>
      <c r="J62" s="486">
        <v>687.76</v>
      </c>
      <c r="K62" s="486">
        <v>402.3</v>
      </c>
      <c r="L62" s="488">
        <v>349093.6</v>
      </c>
      <c r="M62" s="488">
        <v>512564.32</v>
      </c>
      <c r="N62" s="488">
        <v>9023194.1500000004</v>
      </c>
    </row>
    <row r="63" spans="1:14" x14ac:dyDescent="0.2">
      <c r="A63" s="486">
        <v>15001</v>
      </c>
      <c r="B63" s="487">
        <v>17983675</v>
      </c>
      <c r="C63" s="486">
        <v>2.2999999999999998</v>
      </c>
      <c r="D63" s="486">
        <v>0</v>
      </c>
      <c r="E63" s="488">
        <v>602652.73</v>
      </c>
      <c r="F63" s="486">
        <v>0</v>
      </c>
      <c r="G63" s="488">
        <v>40922.980000000003</v>
      </c>
      <c r="H63" s="486">
        <v>0</v>
      </c>
      <c r="I63" s="488">
        <v>64729.21</v>
      </c>
      <c r="J63" s="486">
        <v>0</v>
      </c>
      <c r="K63" s="486">
        <v>0</v>
      </c>
      <c r="L63" s="488">
        <v>224632.57</v>
      </c>
      <c r="M63" s="488">
        <v>330284.76</v>
      </c>
      <c r="N63" s="488">
        <v>932937.49</v>
      </c>
    </row>
    <row r="64" spans="1:14" x14ac:dyDescent="0.2">
      <c r="A64" s="486">
        <v>15002</v>
      </c>
      <c r="B64" s="487">
        <v>717128382</v>
      </c>
      <c r="C64" s="486">
        <v>2.0099999999999998</v>
      </c>
      <c r="D64" s="486">
        <v>0</v>
      </c>
      <c r="E64" s="488">
        <v>24103093.68</v>
      </c>
      <c r="F64" s="486">
        <v>0</v>
      </c>
      <c r="G64" s="488">
        <v>373874.64</v>
      </c>
      <c r="H64" s="486">
        <v>0</v>
      </c>
      <c r="I64" s="488">
        <v>659559.05000000005</v>
      </c>
      <c r="J64" s="486">
        <v>0</v>
      </c>
      <c r="K64" s="486">
        <v>0</v>
      </c>
      <c r="L64" s="488">
        <v>1574834.38</v>
      </c>
      <c r="M64" s="488">
        <v>2608268.06</v>
      </c>
      <c r="N64" s="488">
        <v>26711361.739999998</v>
      </c>
    </row>
    <row r="65" spans="1:14" x14ac:dyDescent="0.2">
      <c r="A65" s="486">
        <v>15003</v>
      </c>
      <c r="B65" s="487">
        <v>61966910</v>
      </c>
      <c r="C65" s="486">
        <v>1.98</v>
      </c>
      <c r="D65" s="486">
        <v>0</v>
      </c>
      <c r="E65" s="488">
        <v>2083380.81</v>
      </c>
      <c r="F65" s="486">
        <v>0</v>
      </c>
      <c r="G65" s="488">
        <v>21605.97</v>
      </c>
      <c r="H65" s="486">
        <v>926.61</v>
      </c>
      <c r="I65" s="488">
        <v>39300.519999999997</v>
      </c>
      <c r="J65" s="486">
        <v>501.98</v>
      </c>
      <c r="K65" s="486">
        <v>0</v>
      </c>
      <c r="L65" s="488">
        <v>89293.17</v>
      </c>
      <c r="M65" s="488">
        <v>151628.25</v>
      </c>
      <c r="N65" s="488">
        <v>2235009.06</v>
      </c>
    </row>
    <row r="66" spans="1:14" x14ac:dyDescent="0.2">
      <c r="A66" s="486">
        <v>15004</v>
      </c>
      <c r="B66" s="487">
        <v>20913767</v>
      </c>
      <c r="C66" s="486">
        <v>1.95</v>
      </c>
      <c r="D66" s="486">
        <v>0</v>
      </c>
      <c r="E66" s="488">
        <v>703354.04</v>
      </c>
      <c r="F66" s="486">
        <v>0</v>
      </c>
      <c r="G66" s="488">
        <v>34212.22</v>
      </c>
      <c r="H66" s="486">
        <v>0</v>
      </c>
      <c r="I66" s="488">
        <v>58056.58</v>
      </c>
      <c r="J66" s="486">
        <v>0</v>
      </c>
      <c r="K66" s="486">
        <v>0</v>
      </c>
      <c r="L66" s="488">
        <v>142577.26999999999</v>
      </c>
      <c r="M66" s="488">
        <v>234846.06</v>
      </c>
      <c r="N66" s="488">
        <v>938200.1</v>
      </c>
    </row>
    <row r="67" spans="1:14" x14ac:dyDescent="0.2">
      <c r="A67" s="486">
        <v>16090</v>
      </c>
      <c r="B67" s="487">
        <v>281757133</v>
      </c>
      <c r="C67" s="486">
        <v>1.68</v>
      </c>
      <c r="D67" s="486">
        <v>0</v>
      </c>
      <c r="E67" s="488">
        <v>9501909.9299999997</v>
      </c>
      <c r="F67" s="486">
        <v>0</v>
      </c>
      <c r="G67" s="488">
        <v>197053.63</v>
      </c>
      <c r="H67" s="486">
        <v>0</v>
      </c>
      <c r="I67" s="488">
        <v>661724.81000000006</v>
      </c>
      <c r="J67" s="486">
        <v>0</v>
      </c>
      <c r="K67" s="486">
        <v>0</v>
      </c>
      <c r="L67" s="488">
        <v>1773072.9</v>
      </c>
      <c r="M67" s="488">
        <v>2631851.34</v>
      </c>
      <c r="N67" s="488">
        <v>12133761.27</v>
      </c>
    </row>
    <row r="68" spans="1:14" x14ac:dyDescent="0.2">
      <c r="A68" s="486">
        <v>16092</v>
      </c>
      <c r="B68" s="487">
        <v>17142583</v>
      </c>
      <c r="C68" s="486">
        <v>1.65</v>
      </c>
      <c r="D68" s="486">
        <v>0</v>
      </c>
      <c r="E68" s="488">
        <v>578288.75</v>
      </c>
      <c r="F68" s="486">
        <v>0</v>
      </c>
      <c r="G68" s="488">
        <v>14138.45</v>
      </c>
      <c r="H68" s="486">
        <v>0</v>
      </c>
      <c r="I68" s="488">
        <v>49443.13</v>
      </c>
      <c r="J68" s="488">
        <v>2413.83</v>
      </c>
      <c r="K68" s="486">
        <v>0</v>
      </c>
      <c r="L68" s="488">
        <v>143617.45000000001</v>
      </c>
      <c r="M68" s="488">
        <v>209612.86</v>
      </c>
      <c r="N68" s="488">
        <v>787901.61</v>
      </c>
    </row>
    <row r="69" spans="1:14" x14ac:dyDescent="0.2">
      <c r="A69" s="486">
        <v>16094</v>
      </c>
      <c r="B69" s="487">
        <v>17163896</v>
      </c>
      <c r="C69" s="486">
        <v>1.71</v>
      </c>
      <c r="D69" s="486">
        <v>0</v>
      </c>
      <c r="E69" s="488">
        <v>578654.49</v>
      </c>
      <c r="F69" s="486">
        <v>0</v>
      </c>
      <c r="G69" s="488">
        <v>17858.810000000001</v>
      </c>
      <c r="H69" s="486">
        <v>0</v>
      </c>
      <c r="I69" s="488">
        <v>56904.52</v>
      </c>
      <c r="J69" s="486">
        <v>0</v>
      </c>
      <c r="K69" s="486">
        <v>0</v>
      </c>
      <c r="L69" s="488">
        <v>153333.96</v>
      </c>
      <c r="M69" s="488">
        <v>228097.28</v>
      </c>
      <c r="N69" s="488">
        <v>806751.77</v>
      </c>
    </row>
    <row r="70" spans="1:14" x14ac:dyDescent="0.2">
      <c r="A70" s="486">
        <v>16096</v>
      </c>
      <c r="B70" s="487">
        <v>441123249</v>
      </c>
      <c r="C70" s="486">
        <v>1.67</v>
      </c>
      <c r="D70" s="486">
        <v>0</v>
      </c>
      <c r="E70" s="488">
        <v>14877847.630000001</v>
      </c>
      <c r="F70" s="488">
        <v>26232.49</v>
      </c>
      <c r="G70" s="488">
        <v>174520.08</v>
      </c>
      <c r="H70" s="486">
        <v>0</v>
      </c>
      <c r="I70" s="488">
        <v>590637.31999999995</v>
      </c>
      <c r="J70" s="488">
        <v>319145.95</v>
      </c>
      <c r="K70" s="486">
        <v>0</v>
      </c>
      <c r="L70" s="488">
        <v>1533794.23</v>
      </c>
      <c r="M70" s="488">
        <v>2644330.0699999998</v>
      </c>
      <c r="N70" s="488">
        <v>17522177.699999999</v>
      </c>
    </row>
    <row r="71" spans="1:14" x14ac:dyDescent="0.2">
      <c r="A71" s="486">
        <v>16097</v>
      </c>
      <c r="B71" s="487">
        <v>35709705</v>
      </c>
      <c r="C71" s="486">
        <v>1.69</v>
      </c>
      <c r="D71" s="486">
        <v>0</v>
      </c>
      <c r="E71" s="488">
        <v>1204143.04</v>
      </c>
      <c r="F71" s="486">
        <v>0</v>
      </c>
      <c r="G71" s="488">
        <v>20329.87</v>
      </c>
      <c r="H71" s="486">
        <v>0</v>
      </c>
      <c r="I71" s="488">
        <v>67766.63</v>
      </c>
      <c r="J71" s="488">
        <v>1089.05</v>
      </c>
      <c r="K71" s="486">
        <v>0</v>
      </c>
      <c r="L71" s="488">
        <v>178549.63</v>
      </c>
      <c r="M71" s="488">
        <v>267735.18</v>
      </c>
      <c r="N71" s="488">
        <v>1471878.22</v>
      </c>
    </row>
    <row r="72" spans="1:14" x14ac:dyDescent="0.2">
      <c r="A72" s="486">
        <v>17121</v>
      </c>
      <c r="B72" s="487">
        <v>6503040</v>
      </c>
      <c r="C72" s="486">
        <v>2.58</v>
      </c>
      <c r="D72" s="486">
        <v>0</v>
      </c>
      <c r="E72" s="488">
        <v>217299.47</v>
      </c>
      <c r="F72" s="486">
        <v>0</v>
      </c>
      <c r="G72" s="488">
        <v>6087.55</v>
      </c>
      <c r="H72" s="486">
        <v>0</v>
      </c>
      <c r="I72" s="488">
        <v>114674.89</v>
      </c>
      <c r="J72" s="486">
        <v>0</v>
      </c>
      <c r="K72" s="486">
        <v>0</v>
      </c>
      <c r="L72" s="488">
        <v>61375.06</v>
      </c>
      <c r="M72" s="488">
        <v>182137.5</v>
      </c>
      <c r="N72" s="488">
        <v>399436.97</v>
      </c>
    </row>
    <row r="73" spans="1:14" x14ac:dyDescent="0.2">
      <c r="A73" s="486">
        <v>17122</v>
      </c>
      <c r="B73" s="487">
        <v>7491212</v>
      </c>
      <c r="C73" s="486">
        <v>2.57</v>
      </c>
      <c r="D73" s="486">
        <v>0</v>
      </c>
      <c r="E73" s="488">
        <v>250344.99</v>
      </c>
      <c r="F73" s="486">
        <v>0</v>
      </c>
      <c r="G73" s="488">
        <v>8918.15</v>
      </c>
      <c r="H73" s="486">
        <v>0</v>
      </c>
      <c r="I73" s="488">
        <v>133194.07</v>
      </c>
      <c r="J73" s="486">
        <v>0</v>
      </c>
      <c r="K73" s="486">
        <v>0</v>
      </c>
      <c r="L73" s="488">
        <v>77305</v>
      </c>
      <c r="M73" s="488">
        <v>219417.22</v>
      </c>
      <c r="N73" s="488">
        <v>469762.21</v>
      </c>
    </row>
    <row r="74" spans="1:14" x14ac:dyDescent="0.2">
      <c r="A74" s="486">
        <v>17124</v>
      </c>
      <c r="B74" s="487">
        <v>6516452</v>
      </c>
      <c r="C74" s="486">
        <v>2.56</v>
      </c>
      <c r="D74" s="486">
        <v>0</v>
      </c>
      <c r="E74" s="488">
        <v>217792.34</v>
      </c>
      <c r="F74" s="486">
        <v>0</v>
      </c>
      <c r="G74" s="488">
        <v>7027.52</v>
      </c>
      <c r="H74" s="486">
        <v>0</v>
      </c>
      <c r="I74" s="488">
        <v>138465.64000000001</v>
      </c>
      <c r="J74" s="486">
        <v>851.94</v>
      </c>
      <c r="K74" s="486">
        <v>0</v>
      </c>
      <c r="L74" s="488">
        <v>62391</v>
      </c>
      <c r="M74" s="488">
        <v>208736.1</v>
      </c>
      <c r="N74" s="488">
        <v>426528.44</v>
      </c>
    </row>
    <row r="75" spans="1:14" x14ac:dyDescent="0.2">
      <c r="A75" s="486">
        <v>17125</v>
      </c>
      <c r="B75" s="487">
        <v>50047306</v>
      </c>
      <c r="C75" s="486">
        <v>2.31</v>
      </c>
      <c r="D75" s="486">
        <v>0</v>
      </c>
      <c r="E75" s="488">
        <v>1676968.61</v>
      </c>
      <c r="F75" s="486">
        <v>0</v>
      </c>
      <c r="G75" s="488">
        <v>43459.51</v>
      </c>
      <c r="H75" s="486">
        <v>0</v>
      </c>
      <c r="I75" s="488">
        <v>856295.29</v>
      </c>
      <c r="J75" s="486">
        <v>0</v>
      </c>
      <c r="K75" s="486">
        <v>0</v>
      </c>
      <c r="L75" s="488">
        <v>432819.09</v>
      </c>
      <c r="M75" s="488">
        <v>1332573.8899999999</v>
      </c>
      <c r="N75" s="488">
        <v>3009542.5</v>
      </c>
    </row>
    <row r="76" spans="1:14" x14ac:dyDescent="0.2">
      <c r="A76" s="486">
        <v>17126</v>
      </c>
      <c r="B76" s="487">
        <v>12084115</v>
      </c>
      <c r="C76" s="486">
        <v>2.4</v>
      </c>
      <c r="D76" s="486">
        <v>0</v>
      </c>
      <c r="E76" s="488">
        <v>404537.5</v>
      </c>
      <c r="F76" s="486">
        <v>0</v>
      </c>
      <c r="G76" s="488">
        <v>8871.6</v>
      </c>
      <c r="H76" s="486">
        <v>0</v>
      </c>
      <c r="I76" s="488">
        <v>172762.6</v>
      </c>
      <c r="J76" s="486">
        <v>592.17999999999995</v>
      </c>
      <c r="K76" s="486">
        <v>0</v>
      </c>
      <c r="L76" s="488">
        <v>96933.09</v>
      </c>
      <c r="M76" s="488">
        <v>279159.46000000002</v>
      </c>
      <c r="N76" s="488">
        <v>683696.96</v>
      </c>
    </row>
    <row r="77" spans="1:14" x14ac:dyDescent="0.2">
      <c r="A77" s="486">
        <v>18047</v>
      </c>
      <c r="B77" s="487">
        <v>19940420</v>
      </c>
      <c r="C77" s="486">
        <v>2.2599999999999998</v>
      </c>
      <c r="D77" s="486">
        <v>0</v>
      </c>
      <c r="E77" s="488">
        <v>668498.99</v>
      </c>
      <c r="F77" s="488">
        <v>11927.41</v>
      </c>
      <c r="G77" s="488">
        <v>55808.32</v>
      </c>
      <c r="H77" s="486">
        <v>0</v>
      </c>
      <c r="I77" s="488">
        <v>48233.93</v>
      </c>
      <c r="J77" s="488">
        <v>3651.43</v>
      </c>
      <c r="K77" s="488">
        <v>66030.25</v>
      </c>
      <c r="L77" s="488">
        <v>325279.82</v>
      </c>
      <c r="M77" s="488">
        <v>510931.16</v>
      </c>
      <c r="N77" s="488">
        <v>1179430.1499999999</v>
      </c>
    </row>
    <row r="78" spans="1:14" x14ac:dyDescent="0.2">
      <c r="A78" s="486">
        <v>18050</v>
      </c>
      <c r="B78" s="487">
        <v>21413062</v>
      </c>
      <c r="C78" s="486">
        <v>2.0699999999999998</v>
      </c>
      <c r="D78" s="486">
        <v>0</v>
      </c>
      <c r="E78" s="488">
        <v>719264.54</v>
      </c>
      <c r="F78" s="486">
        <v>0</v>
      </c>
      <c r="G78" s="488">
        <v>41256.58</v>
      </c>
      <c r="H78" s="486">
        <v>0</v>
      </c>
      <c r="I78" s="488">
        <v>31765.78</v>
      </c>
      <c r="J78" s="486">
        <v>0</v>
      </c>
      <c r="K78" s="486">
        <v>0</v>
      </c>
      <c r="L78" s="488">
        <v>231605.99</v>
      </c>
      <c r="M78" s="488">
        <v>304628.34000000003</v>
      </c>
      <c r="N78" s="488">
        <v>1023892.88</v>
      </c>
    </row>
    <row r="79" spans="1:14" x14ac:dyDescent="0.2">
      <c r="A79" s="486">
        <v>19139</v>
      </c>
      <c r="B79" s="487">
        <v>24690024</v>
      </c>
      <c r="C79" s="486">
        <v>1.96</v>
      </c>
      <c r="D79" s="486">
        <v>0</v>
      </c>
      <c r="E79" s="488">
        <v>830269.21</v>
      </c>
      <c r="F79" s="486">
        <v>0</v>
      </c>
      <c r="G79" s="488">
        <v>18429.150000000001</v>
      </c>
      <c r="H79" s="486">
        <v>0</v>
      </c>
      <c r="I79" s="488">
        <v>75335.97</v>
      </c>
      <c r="J79" s="486">
        <v>0</v>
      </c>
      <c r="K79" s="486">
        <v>0</v>
      </c>
      <c r="L79" s="488">
        <v>210060.09</v>
      </c>
      <c r="M79" s="488">
        <v>303825.21000000002</v>
      </c>
      <c r="N79" s="488">
        <v>1134094.42</v>
      </c>
    </row>
    <row r="80" spans="1:14" x14ac:dyDescent="0.2">
      <c r="A80" s="486">
        <v>19140</v>
      </c>
      <c r="B80" s="487">
        <v>9585071</v>
      </c>
      <c r="C80" s="486">
        <v>1.96</v>
      </c>
      <c r="D80" s="486">
        <v>0</v>
      </c>
      <c r="E80" s="488">
        <v>322324.08</v>
      </c>
      <c r="F80" s="486">
        <v>0</v>
      </c>
      <c r="G80" s="488">
        <v>5300.78</v>
      </c>
      <c r="H80" s="486">
        <v>0</v>
      </c>
      <c r="I80" s="488">
        <v>22332.13</v>
      </c>
      <c r="J80" s="486">
        <v>149.77000000000001</v>
      </c>
      <c r="K80" s="486">
        <v>0</v>
      </c>
      <c r="L80" s="488">
        <v>61744.88</v>
      </c>
      <c r="M80" s="488">
        <v>89527.56</v>
      </c>
      <c r="N80" s="488">
        <v>411851.64</v>
      </c>
    </row>
    <row r="81" spans="1:14" x14ac:dyDescent="0.2">
      <c r="A81" s="486">
        <v>19142</v>
      </c>
      <c r="B81" s="487">
        <v>320374775</v>
      </c>
      <c r="C81" s="486">
        <v>2</v>
      </c>
      <c r="D81" s="486">
        <v>0</v>
      </c>
      <c r="E81" s="488">
        <v>10769077.689999999</v>
      </c>
      <c r="F81" s="486">
        <v>0</v>
      </c>
      <c r="G81" s="488">
        <v>162711.75</v>
      </c>
      <c r="H81" s="486">
        <v>0</v>
      </c>
      <c r="I81" s="488">
        <v>684908.28</v>
      </c>
      <c r="J81" s="486">
        <v>0</v>
      </c>
      <c r="K81" s="486">
        <v>0</v>
      </c>
      <c r="L81" s="488">
        <v>2059127.4</v>
      </c>
      <c r="M81" s="488">
        <v>2906747.43</v>
      </c>
      <c r="N81" s="488">
        <v>13675825.119999999</v>
      </c>
    </row>
    <row r="82" spans="1:14" x14ac:dyDescent="0.2">
      <c r="A82" s="486">
        <v>19144</v>
      </c>
      <c r="B82" s="487">
        <v>43157737</v>
      </c>
      <c r="C82" s="486">
        <v>2.19</v>
      </c>
      <c r="D82" s="486">
        <v>0</v>
      </c>
      <c r="E82" s="488">
        <v>1447891.58</v>
      </c>
      <c r="F82" s="486">
        <v>0</v>
      </c>
      <c r="G82" s="488">
        <v>40641.14</v>
      </c>
      <c r="H82" s="486">
        <v>0</v>
      </c>
      <c r="I82" s="488">
        <v>141324.10999999999</v>
      </c>
      <c r="J82" s="486">
        <v>0</v>
      </c>
      <c r="K82" s="486">
        <v>0</v>
      </c>
      <c r="L82" s="488">
        <v>385459.84</v>
      </c>
      <c r="M82" s="488">
        <v>567425.07999999996</v>
      </c>
      <c r="N82" s="488">
        <v>2015316.66</v>
      </c>
    </row>
    <row r="83" spans="1:14" x14ac:dyDescent="0.2">
      <c r="A83" s="486">
        <v>19147</v>
      </c>
      <c r="B83" s="487">
        <v>11312807</v>
      </c>
      <c r="C83" s="486">
        <v>1.96</v>
      </c>
      <c r="D83" s="486">
        <v>0</v>
      </c>
      <c r="E83" s="488">
        <v>380423.91</v>
      </c>
      <c r="F83" s="486">
        <v>0</v>
      </c>
      <c r="G83" s="488">
        <v>8334.57</v>
      </c>
      <c r="H83" s="486">
        <v>0</v>
      </c>
      <c r="I83" s="488">
        <v>35087.24</v>
      </c>
      <c r="J83" s="486">
        <v>978.6</v>
      </c>
      <c r="K83" s="486">
        <v>0</v>
      </c>
      <c r="L83" s="488">
        <v>94055.84</v>
      </c>
      <c r="M83" s="488">
        <v>138456.25</v>
      </c>
      <c r="N83" s="488">
        <v>518880.16</v>
      </c>
    </row>
    <row r="84" spans="1:14" x14ac:dyDescent="0.2">
      <c r="A84" s="486">
        <v>19148</v>
      </c>
      <c r="B84" s="487">
        <v>107913774</v>
      </c>
      <c r="C84" s="486">
        <v>1.96</v>
      </c>
      <c r="D84" s="486">
        <v>0</v>
      </c>
      <c r="E84" s="488">
        <v>3628894.18</v>
      </c>
      <c r="F84" s="486">
        <v>0</v>
      </c>
      <c r="G84" s="488">
        <v>64347.519999999997</v>
      </c>
      <c r="H84" s="486">
        <v>0</v>
      </c>
      <c r="I84" s="488">
        <v>270876.28999999998</v>
      </c>
      <c r="J84" s="486">
        <v>0</v>
      </c>
      <c r="K84" s="486">
        <v>0</v>
      </c>
      <c r="L84" s="488">
        <v>776637.94</v>
      </c>
      <c r="M84" s="488">
        <v>1111861.75</v>
      </c>
      <c r="N84" s="488">
        <v>4740755.93</v>
      </c>
    </row>
    <row r="85" spans="1:14" x14ac:dyDescent="0.2">
      <c r="A85" s="486">
        <v>19149</v>
      </c>
      <c r="B85" s="487">
        <v>164660362</v>
      </c>
      <c r="C85" s="486">
        <v>1.98</v>
      </c>
      <c r="D85" s="486">
        <v>0</v>
      </c>
      <c r="E85" s="488">
        <v>5536022.9800000004</v>
      </c>
      <c r="F85" s="486">
        <v>0</v>
      </c>
      <c r="G85" s="488">
        <v>80128.53</v>
      </c>
      <c r="H85" s="486">
        <v>0</v>
      </c>
      <c r="I85" s="488">
        <v>337367.95</v>
      </c>
      <c r="J85" s="486">
        <v>0</v>
      </c>
      <c r="K85" s="486">
        <v>0</v>
      </c>
      <c r="L85" s="488">
        <v>1030472.03</v>
      </c>
      <c r="M85" s="488">
        <v>1447968.51</v>
      </c>
      <c r="N85" s="488">
        <v>6983991.4900000002</v>
      </c>
    </row>
    <row r="86" spans="1:14" x14ac:dyDescent="0.2">
      <c r="A86" s="486">
        <v>19150</v>
      </c>
      <c r="B86" s="487">
        <v>15786802</v>
      </c>
      <c r="C86" s="486">
        <v>2.04</v>
      </c>
      <c r="D86" s="486">
        <v>0</v>
      </c>
      <c r="E86" s="488">
        <v>530440.97</v>
      </c>
      <c r="F86" s="486">
        <v>0</v>
      </c>
      <c r="G86" s="488">
        <v>15708.6</v>
      </c>
      <c r="H86" s="486">
        <v>0</v>
      </c>
      <c r="I86" s="488">
        <v>56375.1</v>
      </c>
      <c r="J86" s="486">
        <v>0</v>
      </c>
      <c r="K86" s="486">
        <v>0</v>
      </c>
      <c r="L86" s="488">
        <v>142101.72</v>
      </c>
      <c r="M86" s="488">
        <v>214185.42</v>
      </c>
      <c r="N86" s="488">
        <v>744626.39</v>
      </c>
    </row>
    <row r="87" spans="1:14" x14ac:dyDescent="0.2">
      <c r="A87" s="486">
        <v>19151</v>
      </c>
      <c r="B87" s="487">
        <v>34620781</v>
      </c>
      <c r="C87" s="486">
        <v>1.92</v>
      </c>
      <c r="D87" s="486">
        <v>0</v>
      </c>
      <c r="E87" s="488">
        <v>1164692.93</v>
      </c>
      <c r="F87" s="486">
        <v>0</v>
      </c>
      <c r="G87" s="488">
        <v>19107.490000000002</v>
      </c>
      <c r="H87" s="486">
        <v>0</v>
      </c>
      <c r="I87" s="488">
        <v>80457.279999999999</v>
      </c>
      <c r="J87" s="486">
        <v>0.01</v>
      </c>
      <c r="K87" s="486">
        <v>0</v>
      </c>
      <c r="L87" s="488">
        <v>229314.16</v>
      </c>
      <c r="M87" s="488">
        <v>328878.94</v>
      </c>
      <c r="N87" s="488">
        <v>1493571.87</v>
      </c>
    </row>
    <row r="88" spans="1:14" x14ac:dyDescent="0.2">
      <c r="A88" s="486">
        <v>19152</v>
      </c>
      <c r="B88" s="487">
        <v>249548115</v>
      </c>
      <c r="C88" s="486">
        <v>2</v>
      </c>
      <c r="D88" s="486">
        <v>0</v>
      </c>
      <c r="E88" s="488">
        <v>8388310.3399999999</v>
      </c>
      <c r="F88" s="486">
        <v>0</v>
      </c>
      <c r="G88" s="488">
        <v>140962.85999999999</v>
      </c>
      <c r="H88" s="486">
        <v>0</v>
      </c>
      <c r="I88" s="488">
        <v>593698.53</v>
      </c>
      <c r="J88" s="486">
        <v>0</v>
      </c>
      <c r="K88" s="486">
        <v>0</v>
      </c>
      <c r="L88" s="488">
        <v>1844241.73</v>
      </c>
      <c r="M88" s="488">
        <v>2578903.12</v>
      </c>
      <c r="N88" s="488">
        <v>10967213.460000001</v>
      </c>
    </row>
    <row r="89" spans="1:14" x14ac:dyDescent="0.2">
      <c r="A89" s="486">
        <v>20001</v>
      </c>
      <c r="B89" s="487">
        <v>63962477</v>
      </c>
      <c r="C89" s="486">
        <v>2.62</v>
      </c>
      <c r="D89" s="486">
        <v>0</v>
      </c>
      <c r="E89" s="488">
        <v>2136432.44</v>
      </c>
      <c r="F89" s="486">
        <v>0</v>
      </c>
      <c r="G89" s="488">
        <v>28562.01</v>
      </c>
      <c r="H89" s="486">
        <v>0</v>
      </c>
      <c r="I89" s="488">
        <v>75912.62</v>
      </c>
      <c r="J89" s="486">
        <v>0</v>
      </c>
      <c r="K89" s="488">
        <v>6668.41</v>
      </c>
      <c r="L89" s="488">
        <v>402166.62</v>
      </c>
      <c r="M89" s="488">
        <v>513309.66</v>
      </c>
      <c r="N89" s="488">
        <v>2649742.1</v>
      </c>
    </row>
    <row r="90" spans="1:14" x14ac:dyDescent="0.2">
      <c r="A90" s="486">
        <v>20002</v>
      </c>
      <c r="B90" s="487">
        <v>67113376</v>
      </c>
      <c r="C90" s="486">
        <v>2.64</v>
      </c>
      <c r="D90" s="486">
        <v>0</v>
      </c>
      <c r="E90" s="488">
        <v>2241216.29</v>
      </c>
      <c r="F90" s="488">
        <v>2114.23</v>
      </c>
      <c r="G90" s="488">
        <v>32690.58</v>
      </c>
      <c r="H90" s="488">
        <v>1410.35</v>
      </c>
      <c r="I90" s="488">
        <v>114682.89</v>
      </c>
      <c r="J90" s="488">
        <v>35366.6</v>
      </c>
      <c r="K90" s="486">
        <v>804.04</v>
      </c>
      <c r="L90" s="488">
        <v>563904.07999999996</v>
      </c>
      <c r="M90" s="488">
        <v>750972.77</v>
      </c>
      <c r="N90" s="488">
        <v>2992189.06</v>
      </c>
    </row>
    <row r="91" spans="1:14" x14ac:dyDescent="0.2">
      <c r="A91" s="486">
        <v>21148</v>
      </c>
      <c r="B91" s="487">
        <v>11221305</v>
      </c>
      <c r="C91" s="486">
        <v>2.65</v>
      </c>
      <c r="D91" s="486">
        <v>0</v>
      </c>
      <c r="E91" s="488">
        <v>374691.16</v>
      </c>
      <c r="F91" s="486">
        <v>0</v>
      </c>
      <c r="G91" s="488">
        <v>19171.62</v>
      </c>
      <c r="H91" s="486">
        <v>0</v>
      </c>
      <c r="I91" s="488">
        <v>182901.36</v>
      </c>
      <c r="J91" s="486">
        <v>0</v>
      </c>
      <c r="K91" s="486">
        <v>0</v>
      </c>
      <c r="L91" s="488">
        <v>73127.509999999995</v>
      </c>
      <c r="M91" s="488">
        <v>275200.48</v>
      </c>
      <c r="N91" s="488">
        <v>649891.64</v>
      </c>
    </row>
    <row r="92" spans="1:14" x14ac:dyDescent="0.2">
      <c r="A92" s="486">
        <v>21149</v>
      </c>
      <c r="B92" s="487">
        <v>13782902</v>
      </c>
      <c r="C92" s="486">
        <v>2.4300000000000002</v>
      </c>
      <c r="D92" s="486">
        <v>0</v>
      </c>
      <c r="E92" s="488">
        <v>461265.63</v>
      </c>
      <c r="F92" s="486">
        <v>0</v>
      </c>
      <c r="G92" s="488">
        <v>24726.85</v>
      </c>
      <c r="H92" s="486">
        <v>0</v>
      </c>
      <c r="I92" s="488">
        <v>257723.57</v>
      </c>
      <c r="J92" s="486">
        <v>0</v>
      </c>
      <c r="K92" s="486">
        <v>0</v>
      </c>
      <c r="L92" s="488">
        <v>110371.87</v>
      </c>
      <c r="M92" s="488">
        <v>392822.28</v>
      </c>
      <c r="N92" s="488">
        <v>854087.91</v>
      </c>
    </row>
    <row r="93" spans="1:14" x14ac:dyDescent="0.2">
      <c r="A93" s="486">
        <v>21150</v>
      </c>
      <c r="B93" s="487">
        <v>11228862</v>
      </c>
      <c r="C93" s="486">
        <v>2.56</v>
      </c>
      <c r="D93" s="486">
        <v>0</v>
      </c>
      <c r="E93" s="488">
        <v>375290.13</v>
      </c>
      <c r="F93" s="486">
        <v>0</v>
      </c>
      <c r="G93" s="488">
        <v>18146.400000000001</v>
      </c>
      <c r="H93" s="486">
        <v>0</v>
      </c>
      <c r="I93" s="488">
        <v>173904.91</v>
      </c>
      <c r="J93" s="488">
        <v>1725.13</v>
      </c>
      <c r="K93" s="486">
        <v>0</v>
      </c>
      <c r="L93" s="488">
        <v>70116.210000000006</v>
      </c>
      <c r="M93" s="488">
        <v>263892.65000000002</v>
      </c>
      <c r="N93" s="488">
        <v>639182.78</v>
      </c>
    </row>
    <row r="94" spans="1:14" x14ac:dyDescent="0.2">
      <c r="A94" s="486">
        <v>21151</v>
      </c>
      <c r="B94" s="487">
        <v>35407437</v>
      </c>
      <c r="C94" s="486">
        <v>2.5499999999999998</v>
      </c>
      <c r="D94" s="486">
        <v>0</v>
      </c>
      <c r="E94" s="488">
        <v>1183505.97</v>
      </c>
      <c r="F94" s="488">
        <v>1685.19</v>
      </c>
      <c r="G94" s="488">
        <v>49897.51</v>
      </c>
      <c r="H94" s="486">
        <v>0</v>
      </c>
      <c r="I94" s="488">
        <v>464957.32</v>
      </c>
      <c r="J94" s="488">
        <v>14387.45</v>
      </c>
      <c r="K94" s="486">
        <v>0</v>
      </c>
      <c r="L94" s="488">
        <v>205045.49</v>
      </c>
      <c r="M94" s="488">
        <v>735972.96</v>
      </c>
      <c r="N94" s="488">
        <v>1919478.93</v>
      </c>
    </row>
    <row r="95" spans="1:14" x14ac:dyDescent="0.2">
      <c r="A95" s="486">
        <v>22088</v>
      </c>
      <c r="B95" s="487">
        <v>8158036</v>
      </c>
      <c r="C95" s="486">
        <v>2.5299999999999998</v>
      </c>
      <c r="D95" s="486">
        <v>0</v>
      </c>
      <c r="E95" s="488">
        <v>272741.17</v>
      </c>
      <c r="F95" s="486">
        <v>0</v>
      </c>
      <c r="G95" s="488">
        <v>3781.82</v>
      </c>
      <c r="H95" s="486">
        <v>0</v>
      </c>
      <c r="I95" s="488">
        <v>15285.84</v>
      </c>
      <c r="J95" s="486">
        <v>249.41</v>
      </c>
      <c r="K95" s="488">
        <v>56044.3</v>
      </c>
      <c r="L95" s="488">
        <v>91873.57</v>
      </c>
      <c r="M95" s="488">
        <v>167234.94</v>
      </c>
      <c r="N95" s="488">
        <v>439976.11</v>
      </c>
    </row>
    <row r="96" spans="1:14" x14ac:dyDescent="0.2">
      <c r="A96" s="486">
        <v>22089</v>
      </c>
      <c r="B96" s="487">
        <v>233824071</v>
      </c>
      <c r="C96" s="486">
        <v>2.57</v>
      </c>
      <c r="D96" s="486">
        <v>0</v>
      </c>
      <c r="E96" s="488">
        <v>7814047.3799999999</v>
      </c>
      <c r="F96" s="486">
        <v>0</v>
      </c>
      <c r="G96" s="488">
        <v>89890.35</v>
      </c>
      <c r="H96" s="486">
        <v>0</v>
      </c>
      <c r="I96" s="488">
        <v>303587.88</v>
      </c>
      <c r="J96" s="486">
        <v>0</v>
      </c>
      <c r="K96" s="486">
        <v>0</v>
      </c>
      <c r="L96" s="488">
        <v>1711298.97</v>
      </c>
      <c r="M96" s="488">
        <v>2104777.2000000002</v>
      </c>
      <c r="N96" s="488">
        <v>9918824.5800000001</v>
      </c>
    </row>
    <row r="97" spans="1:14" x14ac:dyDescent="0.2">
      <c r="A97" s="486">
        <v>22090</v>
      </c>
      <c r="B97" s="487">
        <v>23332518</v>
      </c>
      <c r="C97" s="486">
        <v>2.4900000000000002</v>
      </c>
      <c r="D97" s="486">
        <v>0</v>
      </c>
      <c r="E97" s="488">
        <v>780377.76</v>
      </c>
      <c r="F97" s="486">
        <v>0</v>
      </c>
      <c r="G97" s="488">
        <v>9313.2800000000007</v>
      </c>
      <c r="H97" s="486">
        <v>0</v>
      </c>
      <c r="I97" s="488">
        <v>52087.34</v>
      </c>
      <c r="J97" s="486">
        <v>0</v>
      </c>
      <c r="K97" s="486">
        <v>717.59</v>
      </c>
      <c r="L97" s="488">
        <v>301323.90000000002</v>
      </c>
      <c r="M97" s="488">
        <v>363442.11</v>
      </c>
      <c r="N97" s="488">
        <v>1143819.8700000001</v>
      </c>
    </row>
    <row r="98" spans="1:14" x14ac:dyDescent="0.2">
      <c r="A98" s="486">
        <v>22091</v>
      </c>
      <c r="B98" s="487">
        <v>20695941</v>
      </c>
      <c r="C98" s="486">
        <v>2.4900000000000002</v>
      </c>
      <c r="D98" s="486">
        <v>0</v>
      </c>
      <c r="E98" s="488">
        <v>692194.99</v>
      </c>
      <c r="F98" s="486">
        <v>0</v>
      </c>
      <c r="G98" s="488">
        <v>5129.3</v>
      </c>
      <c r="H98" s="486">
        <v>0</v>
      </c>
      <c r="I98" s="488">
        <v>31344.080000000002</v>
      </c>
      <c r="J98" s="486">
        <v>0</v>
      </c>
      <c r="K98" s="486">
        <v>0</v>
      </c>
      <c r="L98" s="488">
        <v>176977</v>
      </c>
      <c r="M98" s="488">
        <v>213450.38</v>
      </c>
      <c r="N98" s="488">
        <v>905645.37</v>
      </c>
    </row>
    <row r="99" spans="1:14" x14ac:dyDescent="0.2">
      <c r="A99" s="486">
        <v>22092</v>
      </c>
      <c r="B99" s="487">
        <v>30918304</v>
      </c>
      <c r="C99" s="486">
        <v>2.5099999999999998</v>
      </c>
      <c r="D99" s="486">
        <v>0</v>
      </c>
      <c r="E99" s="488">
        <v>1033879.33</v>
      </c>
      <c r="F99" s="486">
        <v>0</v>
      </c>
      <c r="G99" s="488">
        <v>15920.7</v>
      </c>
      <c r="H99" s="486">
        <v>0</v>
      </c>
      <c r="I99" s="488">
        <v>50535.76</v>
      </c>
      <c r="J99" s="486">
        <v>0</v>
      </c>
      <c r="K99" s="486">
        <v>0</v>
      </c>
      <c r="L99" s="488">
        <v>288815.55</v>
      </c>
      <c r="M99" s="488">
        <v>355272</v>
      </c>
      <c r="N99" s="488">
        <v>1389151.33</v>
      </c>
    </row>
    <row r="100" spans="1:14" x14ac:dyDescent="0.2">
      <c r="A100" s="486">
        <v>22093</v>
      </c>
      <c r="B100" s="487">
        <v>228758418</v>
      </c>
      <c r="C100" s="486">
        <v>2.5499999999999998</v>
      </c>
      <c r="D100" s="486">
        <v>0</v>
      </c>
      <c r="E100" s="488">
        <v>7646330.1900000004</v>
      </c>
      <c r="F100" s="486">
        <v>0</v>
      </c>
      <c r="G100" s="488">
        <v>77031.75</v>
      </c>
      <c r="H100" s="486">
        <v>117.96</v>
      </c>
      <c r="I100" s="488">
        <v>298622.67</v>
      </c>
      <c r="J100" s="486">
        <v>0</v>
      </c>
      <c r="K100" s="488">
        <v>2271.61</v>
      </c>
      <c r="L100" s="488">
        <v>1665463.65</v>
      </c>
      <c r="M100" s="488">
        <v>2043507.64</v>
      </c>
      <c r="N100" s="488">
        <v>9689837.8300000001</v>
      </c>
    </row>
    <row r="101" spans="1:14" x14ac:dyDescent="0.2">
      <c r="A101" s="486">
        <v>22094</v>
      </c>
      <c r="B101" s="487">
        <v>32285872</v>
      </c>
      <c r="C101" s="486">
        <v>2.5299999999999998</v>
      </c>
      <c r="D101" s="486">
        <v>0</v>
      </c>
      <c r="E101" s="488">
        <v>1079388.05</v>
      </c>
      <c r="F101" s="486">
        <v>0</v>
      </c>
      <c r="G101" s="488">
        <v>28240.51</v>
      </c>
      <c r="H101" s="486">
        <v>0</v>
      </c>
      <c r="I101" s="488">
        <v>52351.48</v>
      </c>
      <c r="J101" s="486">
        <v>0</v>
      </c>
      <c r="K101" s="486">
        <v>400.29</v>
      </c>
      <c r="L101" s="488">
        <v>302754.37</v>
      </c>
      <c r="M101" s="488">
        <v>383746.64</v>
      </c>
      <c r="N101" s="488">
        <v>1463134.69</v>
      </c>
    </row>
    <row r="102" spans="1:14" x14ac:dyDescent="0.2">
      <c r="A102" s="486">
        <v>23101</v>
      </c>
      <c r="B102" s="487">
        <v>51797529</v>
      </c>
      <c r="C102" s="486">
        <v>3.32</v>
      </c>
      <c r="D102" s="486">
        <v>0</v>
      </c>
      <c r="E102" s="488">
        <v>1717670.29</v>
      </c>
      <c r="F102" s="488">
        <v>25132.54</v>
      </c>
      <c r="G102" s="488">
        <v>200390.43</v>
      </c>
      <c r="H102" s="488">
        <v>5746.93</v>
      </c>
      <c r="I102" s="488">
        <v>391155.65</v>
      </c>
      <c r="J102" s="488">
        <v>33019.14</v>
      </c>
      <c r="K102" s="486">
        <v>0</v>
      </c>
      <c r="L102" s="488">
        <v>472354.97</v>
      </c>
      <c r="M102" s="488">
        <v>1127799.6599999999</v>
      </c>
      <c r="N102" s="488">
        <v>2845469.95</v>
      </c>
    </row>
    <row r="103" spans="1:14" x14ac:dyDescent="0.2">
      <c r="A103" s="486">
        <v>24086</v>
      </c>
      <c r="B103" s="487">
        <v>236639431</v>
      </c>
      <c r="C103" s="486">
        <v>1.56</v>
      </c>
      <c r="D103" s="486">
        <v>0</v>
      </c>
      <c r="E103" s="488">
        <v>7990111.46</v>
      </c>
      <c r="F103" s="486">
        <v>0</v>
      </c>
      <c r="G103" s="488">
        <v>66154.45</v>
      </c>
      <c r="H103" s="486">
        <v>0</v>
      </c>
      <c r="I103" s="488">
        <v>369058.78</v>
      </c>
      <c r="J103" s="486">
        <v>0</v>
      </c>
      <c r="K103" s="488">
        <v>1321.35</v>
      </c>
      <c r="L103" s="488">
        <v>1367915.5</v>
      </c>
      <c r="M103" s="488">
        <v>1804450.08</v>
      </c>
      <c r="N103" s="488">
        <v>9794561.5399999991</v>
      </c>
    </row>
    <row r="104" spans="1:14" x14ac:dyDescent="0.2">
      <c r="A104" s="486">
        <v>24087</v>
      </c>
      <c r="B104" s="487">
        <v>146455433</v>
      </c>
      <c r="C104" s="486">
        <v>1.64</v>
      </c>
      <c r="D104" s="486">
        <v>0</v>
      </c>
      <c r="E104" s="488">
        <v>4941037.24</v>
      </c>
      <c r="F104" s="486">
        <v>0</v>
      </c>
      <c r="G104" s="488">
        <v>44770.91</v>
      </c>
      <c r="H104" s="488">
        <v>1023.1</v>
      </c>
      <c r="I104" s="488">
        <v>233319.31</v>
      </c>
      <c r="J104" s="486">
        <v>0</v>
      </c>
      <c r="K104" s="488">
        <v>29226.73</v>
      </c>
      <c r="L104" s="488">
        <v>757631.28</v>
      </c>
      <c r="M104" s="488">
        <v>1065971.33</v>
      </c>
      <c r="N104" s="488">
        <v>6007008.5700000003</v>
      </c>
    </row>
    <row r="105" spans="1:14" x14ac:dyDescent="0.2">
      <c r="A105" s="486">
        <v>24089</v>
      </c>
      <c r="B105" s="487">
        <v>178623333</v>
      </c>
      <c r="C105" s="486">
        <v>1.99</v>
      </c>
      <c r="D105" s="486">
        <v>0</v>
      </c>
      <c r="E105" s="488">
        <v>6004857.3899999997</v>
      </c>
      <c r="F105" s="486">
        <v>0</v>
      </c>
      <c r="G105" s="488">
        <v>67478.850000000006</v>
      </c>
      <c r="H105" s="486">
        <v>0</v>
      </c>
      <c r="I105" s="488">
        <v>476285.04</v>
      </c>
      <c r="J105" s="488">
        <v>153637.71</v>
      </c>
      <c r="K105" s="486">
        <v>0</v>
      </c>
      <c r="L105" s="488">
        <v>1350421.35</v>
      </c>
      <c r="M105" s="488">
        <v>2047822.94</v>
      </c>
      <c r="N105" s="488">
        <v>8052680.3300000001</v>
      </c>
    </row>
    <row r="106" spans="1:14" x14ac:dyDescent="0.2">
      <c r="A106" s="486">
        <v>24090</v>
      </c>
      <c r="B106" s="487">
        <v>542775235</v>
      </c>
      <c r="C106" s="486">
        <v>1.72</v>
      </c>
      <c r="D106" s="486">
        <v>0</v>
      </c>
      <c r="E106" s="488">
        <v>18296974.879999999</v>
      </c>
      <c r="F106" s="486">
        <v>0</v>
      </c>
      <c r="G106" s="488">
        <v>186980.31</v>
      </c>
      <c r="H106" s="488">
        <v>15036.53</v>
      </c>
      <c r="I106" s="488">
        <v>869111.95</v>
      </c>
      <c r="J106" s="486">
        <v>0</v>
      </c>
      <c r="K106" s="486">
        <v>0</v>
      </c>
      <c r="L106" s="488">
        <v>3128718.72</v>
      </c>
      <c r="M106" s="488">
        <v>4199847.5</v>
      </c>
      <c r="N106" s="488">
        <v>22496822.379999999</v>
      </c>
    </row>
    <row r="107" spans="1:14" x14ac:dyDescent="0.2">
      <c r="A107" s="486">
        <v>24091</v>
      </c>
      <c r="B107" s="487">
        <v>5405870</v>
      </c>
      <c r="C107" s="486">
        <v>1.74</v>
      </c>
      <c r="D107" s="486">
        <v>0</v>
      </c>
      <c r="E107" s="488">
        <v>182195.01</v>
      </c>
      <c r="F107" s="486">
        <v>0</v>
      </c>
      <c r="G107" s="488">
        <v>1059.74</v>
      </c>
      <c r="H107" s="488">
        <v>3773.27</v>
      </c>
      <c r="I107" s="488">
        <v>8193.2199999999993</v>
      </c>
      <c r="J107" s="486">
        <v>156.97</v>
      </c>
      <c r="K107" s="486">
        <v>0</v>
      </c>
      <c r="L107" s="488">
        <v>26703</v>
      </c>
      <c r="M107" s="488">
        <v>39886.199999999997</v>
      </c>
      <c r="N107" s="488">
        <v>222081.21</v>
      </c>
    </row>
    <row r="108" spans="1:14" x14ac:dyDescent="0.2">
      <c r="A108" s="486">
        <v>24093</v>
      </c>
      <c r="B108" s="487">
        <v>1861292743</v>
      </c>
      <c r="C108" s="486">
        <v>1.64</v>
      </c>
      <c r="D108" s="486">
        <v>0</v>
      </c>
      <c r="E108" s="488">
        <v>62795326.689999998</v>
      </c>
      <c r="F108" s="486">
        <v>0</v>
      </c>
      <c r="G108" s="488">
        <v>299991.62</v>
      </c>
      <c r="H108" s="488">
        <v>206876.38</v>
      </c>
      <c r="I108" s="488">
        <v>1912581.44</v>
      </c>
      <c r="J108" s="486">
        <v>0</v>
      </c>
      <c r="K108" s="486">
        <v>0</v>
      </c>
      <c r="L108" s="488">
        <v>6498699.21</v>
      </c>
      <c r="M108" s="488">
        <v>8918148.6400000006</v>
      </c>
      <c r="N108" s="488">
        <v>71713475.329999998</v>
      </c>
    </row>
    <row r="109" spans="1:14" x14ac:dyDescent="0.2">
      <c r="A109" s="486">
        <v>25001</v>
      </c>
      <c r="B109" s="487">
        <v>87026177</v>
      </c>
      <c r="C109" s="486">
        <v>2.13</v>
      </c>
      <c r="D109" s="486">
        <v>0</v>
      </c>
      <c r="E109" s="488">
        <v>2921417.42</v>
      </c>
      <c r="F109" s="486">
        <v>0</v>
      </c>
      <c r="G109" s="488">
        <v>103192.92</v>
      </c>
      <c r="H109" s="486">
        <v>0</v>
      </c>
      <c r="I109" s="488">
        <v>214394.08</v>
      </c>
      <c r="J109" s="486">
        <v>0</v>
      </c>
      <c r="K109" s="486">
        <v>0</v>
      </c>
      <c r="L109" s="488">
        <v>646179.01</v>
      </c>
      <c r="M109" s="488">
        <v>963766</v>
      </c>
      <c r="N109" s="488">
        <v>3885183.42</v>
      </c>
    </row>
    <row r="110" spans="1:14" x14ac:dyDescent="0.2">
      <c r="A110" s="486">
        <v>25002</v>
      </c>
      <c r="B110" s="487">
        <v>45652667</v>
      </c>
      <c r="C110" s="486">
        <v>3.28</v>
      </c>
      <c r="D110" s="486">
        <v>0</v>
      </c>
      <c r="E110" s="488">
        <v>1514525.4</v>
      </c>
      <c r="F110" s="486">
        <v>0</v>
      </c>
      <c r="G110" s="488">
        <v>55402.1</v>
      </c>
      <c r="H110" s="486">
        <v>0</v>
      </c>
      <c r="I110" s="488">
        <v>97701.72</v>
      </c>
      <c r="J110" s="486">
        <v>0</v>
      </c>
      <c r="K110" s="486">
        <v>0</v>
      </c>
      <c r="L110" s="488">
        <v>372163.27</v>
      </c>
      <c r="M110" s="488">
        <v>525267.09</v>
      </c>
      <c r="N110" s="488">
        <v>2039792.49</v>
      </c>
    </row>
    <row r="111" spans="1:14" x14ac:dyDescent="0.2">
      <c r="A111" s="486">
        <v>25003</v>
      </c>
      <c r="B111" s="487">
        <v>57639918</v>
      </c>
      <c r="C111" s="486">
        <v>3.34</v>
      </c>
      <c r="D111" s="486">
        <v>0</v>
      </c>
      <c r="E111" s="488">
        <v>1911015.74</v>
      </c>
      <c r="F111" s="486">
        <v>0</v>
      </c>
      <c r="G111" s="488">
        <v>51082.98</v>
      </c>
      <c r="H111" s="486">
        <v>0</v>
      </c>
      <c r="I111" s="488">
        <v>84901.69</v>
      </c>
      <c r="J111" s="488">
        <v>25739.18</v>
      </c>
      <c r="K111" s="488">
        <v>16402.439999999999</v>
      </c>
      <c r="L111" s="488">
        <v>340689.63</v>
      </c>
      <c r="M111" s="488">
        <v>518815.92</v>
      </c>
      <c r="N111" s="488">
        <v>2429831.66</v>
      </c>
    </row>
    <row r="112" spans="1:14" x14ac:dyDescent="0.2">
      <c r="A112" s="486">
        <v>26001</v>
      </c>
      <c r="B112" s="487">
        <v>39090487</v>
      </c>
      <c r="C112" s="486">
        <v>1.9</v>
      </c>
      <c r="D112" s="486">
        <v>0</v>
      </c>
      <c r="E112" s="488">
        <v>1315328.43</v>
      </c>
      <c r="F112" s="486">
        <v>0</v>
      </c>
      <c r="G112" s="488">
        <v>26717.97</v>
      </c>
      <c r="H112" s="486">
        <v>0</v>
      </c>
      <c r="I112" s="488">
        <v>117036.46</v>
      </c>
      <c r="J112" s="486">
        <v>0</v>
      </c>
      <c r="K112" s="486">
        <v>0</v>
      </c>
      <c r="L112" s="488">
        <v>316790.45</v>
      </c>
      <c r="M112" s="488">
        <v>460544.88</v>
      </c>
      <c r="N112" s="488">
        <v>1775873.31</v>
      </c>
    </row>
    <row r="113" spans="1:14" x14ac:dyDescent="0.2">
      <c r="A113" s="486">
        <v>26002</v>
      </c>
      <c r="B113" s="487">
        <v>63432946</v>
      </c>
      <c r="C113" s="486">
        <v>1.75</v>
      </c>
      <c r="D113" s="486">
        <v>0</v>
      </c>
      <c r="E113" s="488">
        <v>2137674.42</v>
      </c>
      <c r="F113" s="486">
        <v>0</v>
      </c>
      <c r="G113" s="488">
        <v>50796.94</v>
      </c>
      <c r="H113" s="486">
        <v>0</v>
      </c>
      <c r="I113" s="488">
        <v>94210.14</v>
      </c>
      <c r="J113" s="486">
        <v>0</v>
      </c>
      <c r="K113" s="486">
        <v>0</v>
      </c>
      <c r="L113" s="488">
        <v>276791.01</v>
      </c>
      <c r="M113" s="488">
        <v>421798.08</v>
      </c>
      <c r="N113" s="488">
        <v>2559472.5</v>
      </c>
    </row>
    <row r="114" spans="1:14" x14ac:dyDescent="0.2">
      <c r="A114" s="486">
        <v>26005</v>
      </c>
      <c r="B114" s="487">
        <v>46196829</v>
      </c>
      <c r="C114" s="486">
        <v>2.0499999999999998</v>
      </c>
      <c r="D114" s="486">
        <v>0</v>
      </c>
      <c r="E114" s="488">
        <v>1552067.93</v>
      </c>
      <c r="F114" s="488">
        <v>1022.47</v>
      </c>
      <c r="G114" s="488">
        <v>29452.84</v>
      </c>
      <c r="H114" s="486">
        <v>0</v>
      </c>
      <c r="I114" s="488">
        <v>118089.32</v>
      </c>
      <c r="J114" s="486">
        <v>447.9</v>
      </c>
      <c r="K114" s="486">
        <v>0</v>
      </c>
      <c r="L114" s="488">
        <v>281850.84000000003</v>
      </c>
      <c r="M114" s="488">
        <v>430863.35999999999</v>
      </c>
      <c r="N114" s="488">
        <v>1982931.29</v>
      </c>
    </row>
    <row r="115" spans="1:14" x14ac:dyDescent="0.2">
      <c r="A115" s="486">
        <v>26006</v>
      </c>
      <c r="B115" s="487">
        <v>958072292</v>
      </c>
      <c r="C115" s="486">
        <v>1.84</v>
      </c>
      <c r="D115" s="486">
        <v>0</v>
      </c>
      <c r="E115" s="488">
        <v>32257221.030000001</v>
      </c>
      <c r="F115" s="486">
        <v>0</v>
      </c>
      <c r="G115" s="488">
        <v>354771.08</v>
      </c>
      <c r="H115" s="486">
        <v>0</v>
      </c>
      <c r="I115" s="488">
        <v>1118160.1100000001</v>
      </c>
      <c r="J115" s="486">
        <v>283.77999999999997</v>
      </c>
      <c r="K115" s="486">
        <v>0</v>
      </c>
      <c r="L115" s="488">
        <v>3049733.21</v>
      </c>
      <c r="M115" s="488">
        <v>4522948.18</v>
      </c>
      <c r="N115" s="488">
        <v>36780169.210000001</v>
      </c>
    </row>
    <row r="116" spans="1:14" x14ac:dyDescent="0.2">
      <c r="A116" s="486">
        <v>27055</v>
      </c>
      <c r="B116" s="487">
        <v>6450564</v>
      </c>
      <c r="C116" s="486">
        <v>2.41</v>
      </c>
      <c r="D116" s="486">
        <v>0</v>
      </c>
      <c r="E116" s="488">
        <v>215922.12</v>
      </c>
      <c r="F116" s="486">
        <v>0</v>
      </c>
      <c r="G116" s="488">
        <v>20702.05</v>
      </c>
      <c r="H116" s="486">
        <v>39.340000000000003</v>
      </c>
      <c r="I116" s="488">
        <v>74493.34</v>
      </c>
      <c r="J116" s="488">
        <v>2112.87</v>
      </c>
      <c r="K116" s="486">
        <v>0</v>
      </c>
      <c r="L116" s="488">
        <v>75175.570000000007</v>
      </c>
      <c r="M116" s="488">
        <v>172523.16</v>
      </c>
      <c r="N116" s="488">
        <v>388445.28</v>
      </c>
    </row>
    <row r="117" spans="1:14" x14ac:dyDescent="0.2">
      <c r="A117" s="486">
        <v>27056</v>
      </c>
      <c r="B117" s="487">
        <v>6972641</v>
      </c>
      <c r="C117" s="486">
        <v>2.67</v>
      </c>
      <c r="D117" s="486">
        <v>0</v>
      </c>
      <c r="E117" s="488">
        <v>232775.97</v>
      </c>
      <c r="F117" s="486">
        <v>0</v>
      </c>
      <c r="G117" s="488">
        <v>20830.189999999999</v>
      </c>
      <c r="H117" s="486">
        <v>0</v>
      </c>
      <c r="I117" s="488">
        <v>89987.14</v>
      </c>
      <c r="J117" s="486">
        <v>0</v>
      </c>
      <c r="K117" s="486">
        <v>0</v>
      </c>
      <c r="L117" s="488">
        <v>86720.69</v>
      </c>
      <c r="M117" s="488">
        <v>197538.02</v>
      </c>
      <c r="N117" s="488">
        <v>430313.99</v>
      </c>
    </row>
    <row r="118" spans="1:14" x14ac:dyDescent="0.2">
      <c r="A118" s="486">
        <v>27057</v>
      </c>
      <c r="B118" s="487">
        <v>9064415</v>
      </c>
      <c r="C118" s="486">
        <v>2.75</v>
      </c>
      <c r="D118" s="486">
        <v>0</v>
      </c>
      <c r="E118" s="488">
        <v>302359.43</v>
      </c>
      <c r="F118" s="486">
        <v>0</v>
      </c>
      <c r="G118" s="488">
        <v>14376.66</v>
      </c>
      <c r="H118" s="488">
        <v>1373.27</v>
      </c>
      <c r="I118" s="488">
        <v>68001.3</v>
      </c>
      <c r="J118" s="488">
        <v>2760.17</v>
      </c>
      <c r="K118" s="486">
        <v>0</v>
      </c>
      <c r="L118" s="488">
        <v>63862.06</v>
      </c>
      <c r="M118" s="488">
        <v>150373.46</v>
      </c>
      <c r="N118" s="488">
        <v>452732.89</v>
      </c>
    </row>
    <row r="119" spans="1:14" x14ac:dyDescent="0.2">
      <c r="A119" s="486">
        <v>27058</v>
      </c>
      <c r="B119" s="487">
        <v>10021747</v>
      </c>
      <c r="C119" s="486">
        <v>2.7</v>
      </c>
      <c r="D119" s="486">
        <v>0</v>
      </c>
      <c r="E119" s="488">
        <v>334464.78000000003</v>
      </c>
      <c r="F119" s="486">
        <v>0</v>
      </c>
      <c r="G119" s="488">
        <v>25906.33</v>
      </c>
      <c r="H119" s="486">
        <v>0</v>
      </c>
      <c r="I119" s="488">
        <v>110779.33</v>
      </c>
      <c r="J119" s="486">
        <v>0</v>
      </c>
      <c r="K119" s="486">
        <v>0</v>
      </c>
      <c r="L119" s="488">
        <v>111168.31</v>
      </c>
      <c r="M119" s="488">
        <v>247853.96</v>
      </c>
      <c r="N119" s="488">
        <v>582318.74</v>
      </c>
    </row>
    <row r="120" spans="1:14" x14ac:dyDescent="0.2">
      <c r="A120" s="486">
        <v>27059</v>
      </c>
      <c r="B120" s="487">
        <v>13241504</v>
      </c>
      <c r="C120" s="486">
        <v>2.61</v>
      </c>
      <c r="D120" s="486">
        <v>0</v>
      </c>
      <c r="E120" s="488">
        <v>442329.4</v>
      </c>
      <c r="F120" s="486">
        <v>0</v>
      </c>
      <c r="G120" s="488">
        <v>26823.21</v>
      </c>
      <c r="H120" s="486">
        <v>0</v>
      </c>
      <c r="I120" s="488">
        <v>120343.11</v>
      </c>
      <c r="J120" s="486">
        <v>0</v>
      </c>
      <c r="K120" s="486">
        <v>0</v>
      </c>
      <c r="L120" s="488">
        <v>107795.39</v>
      </c>
      <c r="M120" s="488">
        <v>254961.7</v>
      </c>
      <c r="N120" s="488">
        <v>697291.1</v>
      </c>
    </row>
    <row r="121" spans="1:14" x14ac:dyDescent="0.2">
      <c r="A121" s="486">
        <v>27061</v>
      </c>
      <c r="B121" s="487">
        <v>102219285</v>
      </c>
      <c r="C121" s="486">
        <v>2.64</v>
      </c>
      <c r="D121" s="486">
        <v>0</v>
      </c>
      <c r="E121" s="488">
        <v>3413559.87</v>
      </c>
      <c r="F121" s="488">
        <v>1724.36</v>
      </c>
      <c r="G121" s="488">
        <v>156867.62</v>
      </c>
      <c r="H121" s="486">
        <v>20.5</v>
      </c>
      <c r="I121" s="488">
        <v>643625.14</v>
      </c>
      <c r="J121" s="486">
        <v>0</v>
      </c>
      <c r="K121" s="486">
        <v>456.4</v>
      </c>
      <c r="L121" s="488">
        <v>568280.81000000006</v>
      </c>
      <c r="M121" s="488">
        <v>1370974.82</v>
      </c>
      <c r="N121" s="488">
        <v>4784534.6900000004</v>
      </c>
    </row>
    <row r="122" spans="1:14" x14ac:dyDescent="0.2">
      <c r="A122" s="486">
        <v>28101</v>
      </c>
      <c r="B122" s="487">
        <v>44522086</v>
      </c>
      <c r="C122" s="486">
        <v>2.59</v>
      </c>
      <c r="D122" s="486">
        <v>0</v>
      </c>
      <c r="E122" s="488">
        <v>1487555.46</v>
      </c>
      <c r="F122" s="486">
        <v>0</v>
      </c>
      <c r="G122" s="488">
        <v>77973.789999999994</v>
      </c>
      <c r="H122" s="486">
        <v>0</v>
      </c>
      <c r="I122" s="488">
        <v>149785.54</v>
      </c>
      <c r="J122" s="486">
        <v>0</v>
      </c>
      <c r="K122" s="488">
        <v>13528.28</v>
      </c>
      <c r="L122" s="488">
        <v>429414.07</v>
      </c>
      <c r="M122" s="488">
        <v>670701.68000000005</v>
      </c>
      <c r="N122" s="488">
        <v>2158257.14</v>
      </c>
    </row>
    <row r="123" spans="1:14" x14ac:dyDescent="0.2">
      <c r="A123" s="486">
        <v>28102</v>
      </c>
      <c r="B123" s="487">
        <v>81063059</v>
      </c>
      <c r="C123" s="486">
        <v>2.67</v>
      </c>
      <c r="D123" s="486">
        <v>0</v>
      </c>
      <c r="E123" s="488">
        <v>2706224.56</v>
      </c>
      <c r="F123" s="488">
        <v>1910.83</v>
      </c>
      <c r="G123" s="488">
        <v>104321.73</v>
      </c>
      <c r="H123" s="486">
        <v>0</v>
      </c>
      <c r="I123" s="488">
        <v>180132.33</v>
      </c>
      <c r="J123" s="486">
        <v>0</v>
      </c>
      <c r="K123" s="486">
        <v>0</v>
      </c>
      <c r="L123" s="488">
        <v>590355.17000000004</v>
      </c>
      <c r="M123" s="488">
        <v>876720.06</v>
      </c>
      <c r="N123" s="488">
        <v>3582944.62</v>
      </c>
    </row>
    <row r="124" spans="1:14" x14ac:dyDescent="0.2">
      <c r="A124" s="486">
        <v>28103</v>
      </c>
      <c r="B124" s="487">
        <v>39844601</v>
      </c>
      <c r="C124" s="486">
        <v>2.59</v>
      </c>
      <c r="D124" s="486">
        <v>0</v>
      </c>
      <c r="E124" s="488">
        <v>1331273.07</v>
      </c>
      <c r="F124" s="486">
        <v>0</v>
      </c>
      <c r="G124" s="488">
        <v>71261.77</v>
      </c>
      <c r="H124" s="486">
        <v>0</v>
      </c>
      <c r="I124" s="488">
        <v>122640.78</v>
      </c>
      <c r="J124" s="486">
        <v>0</v>
      </c>
      <c r="K124" s="488">
        <v>34368.28</v>
      </c>
      <c r="L124" s="488">
        <v>368721.45</v>
      </c>
      <c r="M124" s="488">
        <v>596992.28</v>
      </c>
      <c r="N124" s="488">
        <v>1928265.35</v>
      </c>
    </row>
    <row r="125" spans="1:14" x14ac:dyDescent="0.2">
      <c r="A125" s="486">
        <v>29001</v>
      </c>
      <c r="B125" s="487">
        <v>21234685</v>
      </c>
      <c r="C125" s="486">
        <v>5.0199999999999996</v>
      </c>
      <c r="D125" s="486">
        <v>0</v>
      </c>
      <c r="E125" s="488">
        <v>691786.54</v>
      </c>
      <c r="F125" s="486">
        <v>0</v>
      </c>
      <c r="G125" s="488">
        <v>5715.62</v>
      </c>
      <c r="H125" s="486">
        <v>0</v>
      </c>
      <c r="I125" s="488">
        <v>109978.39</v>
      </c>
      <c r="J125" s="486">
        <v>0</v>
      </c>
      <c r="K125" s="486">
        <v>0</v>
      </c>
      <c r="L125" s="488">
        <v>133372.73000000001</v>
      </c>
      <c r="M125" s="488">
        <v>249066.74</v>
      </c>
      <c r="N125" s="488">
        <v>940853.28</v>
      </c>
    </row>
    <row r="126" spans="1:14" x14ac:dyDescent="0.2">
      <c r="A126" s="486">
        <v>29002</v>
      </c>
      <c r="B126" s="487">
        <v>7142874</v>
      </c>
      <c r="C126" s="486">
        <v>4.87</v>
      </c>
      <c r="D126" s="486">
        <v>0</v>
      </c>
      <c r="E126" s="488">
        <v>233069.05</v>
      </c>
      <c r="F126" s="486">
        <v>0</v>
      </c>
      <c r="G126" s="488">
        <v>3915.95</v>
      </c>
      <c r="H126" s="486">
        <v>0</v>
      </c>
      <c r="I126" s="488">
        <v>58478.18</v>
      </c>
      <c r="J126" s="486">
        <v>0</v>
      </c>
      <c r="K126" s="488">
        <v>4044.3</v>
      </c>
      <c r="L126" s="488">
        <v>73956.490000000005</v>
      </c>
      <c r="M126" s="488">
        <v>140394.92000000001</v>
      </c>
      <c r="N126" s="488">
        <v>373463.97</v>
      </c>
    </row>
    <row r="127" spans="1:14" x14ac:dyDescent="0.2">
      <c r="A127" s="486">
        <v>29003</v>
      </c>
      <c r="B127" s="487">
        <v>7102162</v>
      </c>
      <c r="C127" s="486">
        <v>4.63</v>
      </c>
      <c r="D127" s="486">
        <v>0</v>
      </c>
      <c r="E127" s="488">
        <v>232325.28</v>
      </c>
      <c r="F127" s="486">
        <v>0</v>
      </c>
      <c r="G127" s="488">
        <v>3747.17</v>
      </c>
      <c r="H127" s="486">
        <v>0</v>
      </c>
      <c r="I127" s="488">
        <v>72126.59</v>
      </c>
      <c r="J127" s="486">
        <v>523.63</v>
      </c>
      <c r="K127" s="486">
        <v>0</v>
      </c>
      <c r="L127" s="488">
        <v>83290.98</v>
      </c>
      <c r="M127" s="488">
        <v>159688.37</v>
      </c>
      <c r="N127" s="488">
        <v>392013.65</v>
      </c>
    </row>
    <row r="128" spans="1:14" x14ac:dyDescent="0.2">
      <c r="A128" s="486">
        <v>29004</v>
      </c>
      <c r="B128" s="487">
        <v>26751970</v>
      </c>
      <c r="C128" s="486">
        <v>5.07</v>
      </c>
      <c r="D128" s="486">
        <v>0</v>
      </c>
      <c r="E128" s="488">
        <v>871070.63</v>
      </c>
      <c r="F128" s="486">
        <v>0</v>
      </c>
      <c r="G128" s="488">
        <v>8005.31</v>
      </c>
      <c r="H128" s="486">
        <v>0</v>
      </c>
      <c r="I128" s="488">
        <v>154037</v>
      </c>
      <c r="J128" s="486">
        <v>0</v>
      </c>
      <c r="K128" s="488">
        <v>23723.83</v>
      </c>
      <c r="L128" s="488">
        <v>183893.66</v>
      </c>
      <c r="M128" s="488">
        <v>369659.8</v>
      </c>
      <c r="N128" s="488">
        <v>1240730.43</v>
      </c>
    </row>
    <row r="129" spans="1:14" x14ac:dyDescent="0.2">
      <c r="A129" s="486">
        <v>30093</v>
      </c>
      <c r="B129" s="487">
        <v>88926030</v>
      </c>
      <c r="C129" s="486">
        <v>3.04</v>
      </c>
      <c r="D129" s="486">
        <v>0</v>
      </c>
      <c r="E129" s="488">
        <v>2957437.88</v>
      </c>
      <c r="F129" s="486">
        <v>0</v>
      </c>
      <c r="G129" s="488">
        <v>69628.740000000005</v>
      </c>
      <c r="H129" s="486">
        <v>0</v>
      </c>
      <c r="I129" s="488">
        <v>301486.02</v>
      </c>
      <c r="J129" s="486">
        <v>0</v>
      </c>
      <c r="K129" s="486">
        <v>0</v>
      </c>
      <c r="L129" s="488">
        <v>795181.15</v>
      </c>
      <c r="M129" s="488">
        <v>1166295.8999999999</v>
      </c>
      <c r="N129" s="488">
        <v>4123733.78</v>
      </c>
    </row>
    <row r="130" spans="1:14" x14ac:dyDescent="0.2">
      <c r="A130" s="486">
        <v>31116</v>
      </c>
      <c r="B130" s="487">
        <v>10002978</v>
      </c>
      <c r="C130" s="486">
        <v>2.2999999999999998</v>
      </c>
      <c r="D130" s="486">
        <v>0</v>
      </c>
      <c r="E130" s="488">
        <v>335210.8</v>
      </c>
      <c r="F130" s="486">
        <v>0</v>
      </c>
      <c r="G130" s="488">
        <v>20259.53</v>
      </c>
      <c r="H130" s="486">
        <v>0</v>
      </c>
      <c r="I130" s="488">
        <v>37245.65</v>
      </c>
      <c r="J130" s="486">
        <v>0</v>
      </c>
      <c r="K130" s="486">
        <v>0</v>
      </c>
      <c r="L130" s="488">
        <v>75976.19</v>
      </c>
      <c r="M130" s="488">
        <v>133481.35999999999</v>
      </c>
      <c r="N130" s="488">
        <v>468692.16</v>
      </c>
    </row>
    <row r="131" spans="1:14" x14ac:dyDescent="0.2">
      <c r="A131" s="486">
        <v>31117</v>
      </c>
      <c r="B131" s="487">
        <v>12687215</v>
      </c>
      <c r="C131" s="486">
        <v>2.11</v>
      </c>
      <c r="D131" s="486">
        <v>0</v>
      </c>
      <c r="E131" s="488">
        <v>425989.36</v>
      </c>
      <c r="F131" s="486">
        <v>0</v>
      </c>
      <c r="G131" s="488">
        <v>23716.11</v>
      </c>
      <c r="H131" s="486">
        <v>0</v>
      </c>
      <c r="I131" s="488">
        <v>36866.26</v>
      </c>
      <c r="J131" s="488">
        <v>2693.49</v>
      </c>
      <c r="K131" s="486">
        <v>0</v>
      </c>
      <c r="L131" s="488">
        <v>78211.210000000006</v>
      </c>
      <c r="M131" s="488">
        <v>141487.07</v>
      </c>
      <c r="N131" s="488">
        <v>567476.43000000005</v>
      </c>
    </row>
    <row r="132" spans="1:14" x14ac:dyDescent="0.2">
      <c r="A132" s="486">
        <v>31118</v>
      </c>
      <c r="B132" s="487">
        <v>7605709</v>
      </c>
      <c r="C132" s="486">
        <v>2.33</v>
      </c>
      <c r="D132" s="486">
        <v>0</v>
      </c>
      <c r="E132" s="488">
        <v>254797.41</v>
      </c>
      <c r="F132" s="486">
        <v>0</v>
      </c>
      <c r="G132" s="488">
        <v>15370.54</v>
      </c>
      <c r="H132" s="486">
        <v>574.91999999999996</v>
      </c>
      <c r="I132" s="488">
        <v>20731.8</v>
      </c>
      <c r="J132" s="488">
        <v>2565.6</v>
      </c>
      <c r="K132" s="486">
        <v>0</v>
      </c>
      <c r="L132" s="488">
        <v>45054.99</v>
      </c>
      <c r="M132" s="488">
        <v>84297.85</v>
      </c>
      <c r="N132" s="488">
        <v>339095.26</v>
      </c>
    </row>
    <row r="133" spans="1:14" x14ac:dyDescent="0.2">
      <c r="A133" s="486">
        <v>31121</v>
      </c>
      <c r="B133" s="487">
        <v>27080574</v>
      </c>
      <c r="C133" s="486">
        <v>2.17</v>
      </c>
      <c r="D133" s="486">
        <v>0</v>
      </c>
      <c r="E133" s="488">
        <v>908707.35</v>
      </c>
      <c r="F133" s="488">
        <v>12163.33</v>
      </c>
      <c r="G133" s="488">
        <v>76016.38</v>
      </c>
      <c r="H133" s="486">
        <v>0</v>
      </c>
      <c r="I133" s="488">
        <v>115884.29</v>
      </c>
      <c r="J133" s="486">
        <v>0</v>
      </c>
      <c r="K133" s="486">
        <v>0</v>
      </c>
      <c r="L133" s="488">
        <v>251205.55</v>
      </c>
      <c r="M133" s="488">
        <v>455269.55</v>
      </c>
      <c r="N133" s="488">
        <v>1363976.9</v>
      </c>
    </row>
    <row r="134" spans="1:14" x14ac:dyDescent="0.2">
      <c r="A134" s="486">
        <v>31122</v>
      </c>
      <c r="B134" s="487">
        <v>11296210</v>
      </c>
      <c r="C134" s="486">
        <v>2.2999999999999998</v>
      </c>
      <c r="D134" s="486">
        <v>0</v>
      </c>
      <c r="E134" s="488">
        <v>378548.42</v>
      </c>
      <c r="F134" s="486">
        <v>0</v>
      </c>
      <c r="G134" s="488">
        <v>23200.09</v>
      </c>
      <c r="H134" s="486">
        <v>4.67</v>
      </c>
      <c r="I134" s="488">
        <v>39148.949999999997</v>
      </c>
      <c r="J134" s="486">
        <v>0</v>
      </c>
      <c r="K134" s="486">
        <v>0</v>
      </c>
      <c r="L134" s="488">
        <v>76179.37</v>
      </c>
      <c r="M134" s="488">
        <v>138533.07999999999</v>
      </c>
      <c r="N134" s="488">
        <v>517081.5</v>
      </c>
    </row>
    <row r="135" spans="1:14" x14ac:dyDescent="0.2">
      <c r="A135" s="486">
        <v>32054</v>
      </c>
      <c r="B135" s="487">
        <v>7452510</v>
      </c>
      <c r="C135" s="486">
        <v>2.48</v>
      </c>
      <c r="D135" s="486">
        <v>0</v>
      </c>
      <c r="E135" s="488">
        <v>249281.69</v>
      </c>
      <c r="F135" s="486">
        <v>0</v>
      </c>
      <c r="G135" s="488">
        <v>10145.81</v>
      </c>
      <c r="H135" s="488">
        <v>1244.75</v>
      </c>
      <c r="I135" s="488">
        <v>22410.99</v>
      </c>
      <c r="J135" s="486">
        <v>0</v>
      </c>
      <c r="K135" s="486">
        <v>0</v>
      </c>
      <c r="L135" s="488">
        <v>61188.19</v>
      </c>
      <c r="M135" s="488">
        <v>94989.74</v>
      </c>
      <c r="N135" s="488">
        <v>344271.43</v>
      </c>
    </row>
    <row r="136" spans="1:14" x14ac:dyDescent="0.2">
      <c r="A136" s="486">
        <v>32055</v>
      </c>
      <c r="B136" s="487">
        <v>34130440</v>
      </c>
      <c r="C136" s="486">
        <v>2.21</v>
      </c>
      <c r="D136" s="486">
        <v>0</v>
      </c>
      <c r="E136" s="488">
        <v>1144802.19</v>
      </c>
      <c r="F136" s="486">
        <v>0</v>
      </c>
      <c r="G136" s="488">
        <v>45807.46</v>
      </c>
      <c r="H136" s="486">
        <v>0</v>
      </c>
      <c r="I136" s="488">
        <v>107195.81</v>
      </c>
      <c r="J136" s="486">
        <v>0</v>
      </c>
      <c r="K136" s="486">
        <v>0</v>
      </c>
      <c r="L136" s="488">
        <v>282525.11</v>
      </c>
      <c r="M136" s="488">
        <v>435528.38</v>
      </c>
      <c r="N136" s="488">
        <v>1580330.57</v>
      </c>
    </row>
    <row r="137" spans="1:14" x14ac:dyDescent="0.2">
      <c r="A137" s="486">
        <v>32056</v>
      </c>
      <c r="B137" s="487">
        <v>7730924</v>
      </c>
      <c r="C137" s="486">
        <v>2.31</v>
      </c>
      <c r="D137" s="486">
        <v>0</v>
      </c>
      <c r="E137" s="488">
        <v>259045.25</v>
      </c>
      <c r="F137" s="486">
        <v>0</v>
      </c>
      <c r="G137" s="488">
        <v>11187.89</v>
      </c>
      <c r="H137" s="486">
        <v>0</v>
      </c>
      <c r="I137" s="488">
        <v>22963.96</v>
      </c>
      <c r="J137" s="488">
        <v>2629.37</v>
      </c>
      <c r="K137" s="486">
        <v>0</v>
      </c>
      <c r="L137" s="488">
        <v>58818.95</v>
      </c>
      <c r="M137" s="488">
        <v>95600.16</v>
      </c>
      <c r="N137" s="488">
        <v>354645.41</v>
      </c>
    </row>
    <row r="138" spans="1:14" x14ac:dyDescent="0.2">
      <c r="A138" s="486">
        <v>32058</v>
      </c>
      <c r="B138" s="487">
        <v>10691000</v>
      </c>
      <c r="C138" s="486">
        <v>2.91</v>
      </c>
      <c r="D138" s="486">
        <v>0</v>
      </c>
      <c r="E138" s="488">
        <v>356030.29</v>
      </c>
      <c r="F138" s="486">
        <v>0</v>
      </c>
      <c r="G138" s="488">
        <v>19452.650000000001</v>
      </c>
      <c r="H138" s="486">
        <v>0</v>
      </c>
      <c r="I138" s="488">
        <v>44016.53</v>
      </c>
      <c r="J138" s="488">
        <v>1572.26</v>
      </c>
      <c r="K138" s="486">
        <v>0</v>
      </c>
      <c r="L138" s="488">
        <v>127114.46</v>
      </c>
      <c r="M138" s="488">
        <v>192155.9</v>
      </c>
      <c r="N138" s="488">
        <v>548186.18999999994</v>
      </c>
    </row>
    <row r="139" spans="1:14" x14ac:dyDescent="0.2">
      <c r="A139" s="486">
        <v>33090</v>
      </c>
      <c r="B139" s="487">
        <v>52192010</v>
      </c>
      <c r="C139" s="486">
        <v>2.69</v>
      </c>
      <c r="D139" s="486">
        <v>0</v>
      </c>
      <c r="E139" s="488">
        <v>1742029.94</v>
      </c>
      <c r="F139" s="486">
        <v>0</v>
      </c>
      <c r="G139" s="488">
        <v>42674.86</v>
      </c>
      <c r="H139" s="486">
        <v>0</v>
      </c>
      <c r="I139" s="488">
        <v>85976.81</v>
      </c>
      <c r="J139" s="486">
        <v>0</v>
      </c>
      <c r="K139" s="488">
        <v>23476.68</v>
      </c>
      <c r="L139" s="488">
        <v>437151.39</v>
      </c>
      <c r="M139" s="488">
        <v>589279.74</v>
      </c>
      <c r="N139" s="488">
        <v>2331309.6800000002</v>
      </c>
    </row>
    <row r="140" spans="1:14" x14ac:dyDescent="0.2">
      <c r="A140" s="486">
        <v>33091</v>
      </c>
      <c r="B140" s="487">
        <v>9368580</v>
      </c>
      <c r="C140" s="486">
        <v>2.75</v>
      </c>
      <c r="D140" s="486">
        <v>0</v>
      </c>
      <c r="E140" s="488">
        <v>312505.38</v>
      </c>
      <c r="F140" s="486">
        <v>0</v>
      </c>
      <c r="G140" s="488">
        <v>7737.65</v>
      </c>
      <c r="H140" s="486">
        <v>0</v>
      </c>
      <c r="I140" s="488">
        <v>15598.31</v>
      </c>
      <c r="J140" s="486">
        <v>0</v>
      </c>
      <c r="K140" s="488">
        <v>24182.05</v>
      </c>
      <c r="L140" s="488">
        <v>74988.679999999993</v>
      </c>
      <c r="M140" s="488">
        <v>122506.68</v>
      </c>
      <c r="N140" s="488">
        <v>435012.06</v>
      </c>
    </row>
    <row r="141" spans="1:14" x14ac:dyDescent="0.2">
      <c r="A141" s="486">
        <v>33092</v>
      </c>
      <c r="B141" s="487">
        <v>12171950</v>
      </c>
      <c r="C141" s="486">
        <v>2.69</v>
      </c>
      <c r="D141" s="486">
        <v>0</v>
      </c>
      <c r="E141" s="488">
        <v>406267.19</v>
      </c>
      <c r="F141" s="486">
        <v>0</v>
      </c>
      <c r="G141" s="488">
        <v>11311.87</v>
      </c>
      <c r="H141" s="486">
        <v>0</v>
      </c>
      <c r="I141" s="488">
        <v>22437.119999999999</v>
      </c>
      <c r="J141" s="488">
        <v>1114.04</v>
      </c>
      <c r="K141" s="486">
        <v>0</v>
      </c>
      <c r="L141" s="488">
        <v>107397.21</v>
      </c>
      <c r="M141" s="488">
        <v>142260.24</v>
      </c>
      <c r="N141" s="488">
        <v>548527.43000000005</v>
      </c>
    </row>
    <row r="142" spans="1:14" x14ac:dyDescent="0.2">
      <c r="A142" s="486">
        <v>33093</v>
      </c>
      <c r="B142" s="487">
        <v>20047560</v>
      </c>
      <c r="C142" s="486">
        <v>2.71</v>
      </c>
      <c r="D142" s="486">
        <v>0</v>
      </c>
      <c r="E142" s="488">
        <v>668996.5</v>
      </c>
      <c r="F142" s="486">
        <v>0</v>
      </c>
      <c r="G142" s="488">
        <v>17022.580000000002</v>
      </c>
      <c r="H142" s="486">
        <v>0</v>
      </c>
      <c r="I142" s="488">
        <v>31566.43</v>
      </c>
      <c r="J142" s="488">
        <v>1552.42</v>
      </c>
      <c r="K142" s="486">
        <v>0</v>
      </c>
      <c r="L142" s="488">
        <v>156995.49</v>
      </c>
      <c r="M142" s="488">
        <v>207136.92</v>
      </c>
      <c r="N142" s="488">
        <v>876133.42</v>
      </c>
    </row>
    <row r="143" spans="1:14" x14ac:dyDescent="0.2">
      <c r="A143" s="486">
        <v>33094</v>
      </c>
      <c r="B143" s="487">
        <v>13208290</v>
      </c>
      <c r="C143" s="486">
        <v>2.7</v>
      </c>
      <c r="D143" s="486">
        <v>0</v>
      </c>
      <c r="E143" s="488">
        <v>440812.15</v>
      </c>
      <c r="F143" s="486">
        <v>0</v>
      </c>
      <c r="G143" s="488">
        <v>11309.59</v>
      </c>
      <c r="H143" s="486">
        <v>0</v>
      </c>
      <c r="I143" s="488">
        <v>22785.61</v>
      </c>
      <c r="J143" s="486">
        <v>0</v>
      </c>
      <c r="K143" s="488">
        <v>2478.7199999999998</v>
      </c>
      <c r="L143" s="488">
        <v>112172.17</v>
      </c>
      <c r="M143" s="488">
        <v>148746.09</v>
      </c>
      <c r="N143" s="488">
        <v>589558.24</v>
      </c>
    </row>
    <row r="144" spans="1:14" x14ac:dyDescent="0.2">
      <c r="A144" s="486">
        <v>34121</v>
      </c>
      <c r="B144" s="487">
        <v>6481826</v>
      </c>
      <c r="C144" s="486">
        <v>2.75</v>
      </c>
      <c r="D144" s="486">
        <v>0</v>
      </c>
      <c r="E144" s="488">
        <v>216212.65</v>
      </c>
      <c r="F144" s="486">
        <v>0</v>
      </c>
      <c r="G144" s="488">
        <v>3054.51</v>
      </c>
      <c r="H144" s="486">
        <v>0</v>
      </c>
      <c r="I144" s="488">
        <v>13814.01</v>
      </c>
      <c r="J144" s="486">
        <v>0</v>
      </c>
      <c r="K144" s="486">
        <v>0</v>
      </c>
      <c r="L144" s="488">
        <v>56681.42</v>
      </c>
      <c r="M144" s="488">
        <v>73549.94</v>
      </c>
      <c r="N144" s="488">
        <v>289762.59000000003</v>
      </c>
    </row>
    <row r="145" spans="1:14" x14ac:dyDescent="0.2">
      <c r="A145" s="486">
        <v>34122</v>
      </c>
      <c r="B145" s="487">
        <v>4255432</v>
      </c>
      <c r="C145" s="486">
        <v>2.74</v>
      </c>
      <c r="D145" s="486">
        <v>0</v>
      </c>
      <c r="E145" s="488">
        <v>141961.98000000001</v>
      </c>
      <c r="F145" s="486">
        <v>0</v>
      </c>
      <c r="G145" s="488">
        <v>2811.46</v>
      </c>
      <c r="H145" s="486">
        <v>0</v>
      </c>
      <c r="I145" s="488">
        <v>10847.24</v>
      </c>
      <c r="J145" s="486">
        <v>0</v>
      </c>
      <c r="K145" s="488">
        <v>3882.97</v>
      </c>
      <c r="L145" s="488">
        <v>48391.3</v>
      </c>
      <c r="M145" s="488">
        <v>65932.97</v>
      </c>
      <c r="N145" s="488">
        <v>207894.95</v>
      </c>
    </row>
    <row r="146" spans="1:14" x14ac:dyDescent="0.2">
      <c r="A146" s="486">
        <v>34124</v>
      </c>
      <c r="B146" s="487">
        <v>68586550</v>
      </c>
      <c r="C146" s="486">
        <v>2.71</v>
      </c>
      <c r="D146" s="486">
        <v>0</v>
      </c>
      <c r="E146" s="488">
        <v>2288765.41</v>
      </c>
      <c r="F146" s="486">
        <v>0</v>
      </c>
      <c r="G146" s="488">
        <v>31611.82</v>
      </c>
      <c r="H146" s="486">
        <v>0</v>
      </c>
      <c r="I146" s="488">
        <v>137455.38</v>
      </c>
      <c r="J146" s="486">
        <v>0</v>
      </c>
      <c r="K146" s="488">
        <v>4164.2700000000004</v>
      </c>
      <c r="L146" s="488">
        <v>600904.85</v>
      </c>
      <c r="M146" s="488">
        <v>774136.31999999995</v>
      </c>
      <c r="N146" s="488">
        <v>3062901.73</v>
      </c>
    </row>
    <row r="147" spans="1:14" x14ac:dyDescent="0.2">
      <c r="A147" s="486">
        <v>35092</v>
      </c>
      <c r="B147" s="487">
        <v>38122650</v>
      </c>
      <c r="C147" s="486">
        <v>1.99</v>
      </c>
      <c r="D147" s="486">
        <v>0</v>
      </c>
      <c r="E147" s="488">
        <v>1281585.52</v>
      </c>
      <c r="F147" s="486">
        <v>0</v>
      </c>
      <c r="G147" s="488">
        <v>27075.7</v>
      </c>
      <c r="H147" s="486">
        <v>0</v>
      </c>
      <c r="I147" s="488">
        <v>124471.13</v>
      </c>
      <c r="J147" s="486">
        <v>0</v>
      </c>
      <c r="K147" s="486">
        <v>0</v>
      </c>
      <c r="L147" s="488">
        <v>424691.88</v>
      </c>
      <c r="M147" s="488">
        <v>576238.69999999995</v>
      </c>
      <c r="N147" s="488">
        <v>1857824.22</v>
      </c>
    </row>
    <row r="148" spans="1:14" x14ac:dyDescent="0.2">
      <c r="A148" s="486">
        <v>35093</v>
      </c>
      <c r="B148" s="487">
        <v>47210067</v>
      </c>
      <c r="C148" s="486">
        <v>2</v>
      </c>
      <c r="D148" s="486">
        <v>0</v>
      </c>
      <c r="E148" s="488">
        <v>1586919.19</v>
      </c>
      <c r="F148" s="486">
        <v>0</v>
      </c>
      <c r="G148" s="488">
        <v>15953.53</v>
      </c>
      <c r="H148" s="486">
        <v>0</v>
      </c>
      <c r="I148" s="488">
        <v>73340.800000000003</v>
      </c>
      <c r="J148" s="486">
        <v>0</v>
      </c>
      <c r="K148" s="486">
        <v>0</v>
      </c>
      <c r="L148" s="488">
        <v>273783.71999999997</v>
      </c>
      <c r="M148" s="488">
        <v>363078.05</v>
      </c>
      <c r="N148" s="488">
        <v>1949997.24</v>
      </c>
    </row>
    <row r="149" spans="1:14" x14ac:dyDescent="0.2">
      <c r="A149" s="486">
        <v>35094</v>
      </c>
      <c r="B149" s="487">
        <v>18452900</v>
      </c>
      <c r="C149" s="486">
        <v>2.17</v>
      </c>
      <c r="D149" s="486">
        <v>0</v>
      </c>
      <c r="E149" s="488">
        <v>619199.79</v>
      </c>
      <c r="F149" s="486">
        <v>0</v>
      </c>
      <c r="G149" s="488">
        <v>13839.82</v>
      </c>
      <c r="H149" s="486">
        <v>0</v>
      </c>
      <c r="I149" s="488">
        <v>63623.72</v>
      </c>
      <c r="J149" s="486">
        <v>0</v>
      </c>
      <c r="K149" s="486">
        <v>0</v>
      </c>
      <c r="L149" s="488">
        <v>222759.17</v>
      </c>
      <c r="M149" s="488">
        <v>300222.71000000002</v>
      </c>
      <c r="N149" s="488">
        <v>919422.5</v>
      </c>
    </row>
    <row r="150" spans="1:14" x14ac:dyDescent="0.2">
      <c r="A150" s="486">
        <v>35097</v>
      </c>
      <c r="B150" s="487">
        <v>10651160</v>
      </c>
      <c r="C150" s="486">
        <v>2.09</v>
      </c>
      <c r="D150" s="486">
        <v>0</v>
      </c>
      <c r="E150" s="488">
        <v>357699.29</v>
      </c>
      <c r="F150" s="486">
        <v>0</v>
      </c>
      <c r="G150" s="488">
        <v>9612.3799999999992</v>
      </c>
      <c r="H150" s="488">
        <v>4233.01</v>
      </c>
      <c r="I150" s="488">
        <v>44189.56</v>
      </c>
      <c r="J150" s="488">
        <v>6421.66</v>
      </c>
      <c r="K150" s="486">
        <v>0</v>
      </c>
      <c r="L150" s="488">
        <v>154447.46</v>
      </c>
      <c r="M150" s="488">
        <v>218904.07</v>
      </c>
      <c r="N150" s="488">
        <v>576603.36</v>
      </c>
    </row>
    <row r="151" spans="1:14" x14ac:dyDescent="0.2">
      <c r="A151" s="486">
        <v>35098</v>
      </c>
      <c r="B151" s="487">
        <v>38234500</v>
      </c>
      <c r="C151" s="486">
        <v>2.0099999999999998</v>
      </c>
      <c r="D151" s="486">
        <v>0</v>
      </c>
      <c r="E151" s="488">
        <v>1285083.3400000001</v>
      </c>
      <c r="F151" s="486">
        <v>0</v>
      </c>
      <c r="G151" s="488">
        <v>20951.22</v>
      </c>
      <c r="H151" s="488">
        <v>2495.79</v>
      </c>
      <c r="I151" s="488">
        <v>96315.9</v>
      </c>
      <c r="J151" s="488">
        <v>11003.89</v>
      </c>
      <c r="K151" s="486">
        <v>0</v>
      </c>
      <c r="L151" s="488">
        <v>351495.04</v>
      </c>
      <c r="M151" s="488">
        <v>482261.84</v>
      </c>
      <c r="N151" s="488">
        <v>1767345.18</v>
      </c>
    </row>
    <row r="152" spans="1:14" x14ac:dyDescent="0.2">
      <c r="A152" s="486">
        <v>35099</v>
      </c>
      <c r="B152" s="487">
        <v>13433910</v>
      </c>
      <c r="C152" s="486">
        <v>2.12</v>
      </c>
      <c r="D152" s="486">
        <v>0</v>
      </c>
      <c r="E152" s="488">
        <v>451014.51</v>
      </c>
      <c r="F152" s="486">
        <v>0</v>
      </c>
      <c r="G152" s="488">
        <v>9184.6</v>
      </c>
      <c r="H152" s="488">
        <v>3177.04</v>
      </c>
      <c r="I152" s="488">
        <v>42223.01</v>
      </c>
      <c r="J152" s="488">
        <v>4803.43</v>
      </c>
      <c r="K152" s="486">
        <v>0</v>
      </c>
      <c r="L152" s="488">
        <v>148750.12</v>
      </c>
      <c r="M152" s="488">
        <v>208138.2</v>
      </c>
      <c r="N152" s="488">
        <v>659152.71</v>
      </c>
    </row>
    <row r="153" spans="1:14" x14ac:dyDescent="0.2">
      <c r="A153" s="486">
        <v>35102</v>
      </c>
      <c r="B153" s="487">
        <v>81786015</v>
      </c>
      <c r="C153" s="486">
        <v>1.99</v>
      </c>
      <c r="D153" s="486">
        <v>0</v>
      </c>
      <c r="E153" s="488">
        <v>2749435.63</v>
      </c>
      <c r="F153" s="488">
        <v>60574</v>
      </c>
      <c r="G153" s="488">
        <v>58731.53</v>
      </c>
      <c r="H153" s="488">
        <v>14192.46</v>
      </c>
      <c r="I153" s="488">
        <v>249015.4</v>
      </c>
      <c r="J153" s="488">
        <v>91842.77</v>
      </c>
      <c r="K153" s="486">
        <v>0</v>
      </c>
      <c r="L153" s="488">
        <v>852500.61</v>
      </c>
      <c r="M153" s="488">
        <v>1326856.77</v>
      </c>
      <c r="N153" s="488">
        <v>4076292.4</v>
      </c>
    </row>
    <row r="154" spans="1:14" x14ac:dyDescent="0.2">
      <c r="A154" s="486">
        <v>36123</v>
      </c>
      <c r="B154" s="487">
        <v>17307347</v>
      </c>
      <c r="C154" s="486">
        <v>1.56</v>
      </c>
      <c r="D154" s="486">
        <v>0</v>
      </c>
      <c r="E154" s="488">
        <v>584381.18999999994</v>
      </c>
      <c r="F154" s="486">
        <v>0</v>
      </c>
      <c r="G154" s="488">
        <v>20079.71</v>
      </c>
      <c r="H154" s="486">
        <v>0</v>
      </c>
      <c r="I154" s="488">
        <v>63841.48</v>
      </c>
      <c r="J154" s="488">
        <v>9370.1200000000008</v>
      </c>
      <c r="K154" s="486">
        <v>0</v>
      </c>
      <c r="L154" s="488">
        <v>107555.64</v>
      </c>
      <c r="M154" s="488">
        <v>200846.94</v>
      </c>
      <c r="N154" s="488">
        <v>785228.13</v>
      </c>
    </row>
    <row r="155" spans="1:14" x14ac:dyDescent="0.2">
      <c r="A155" s="486">
        <v>36126</v>
      </c>
      <c r="B155" s="487">
        <v>237289356</v>
      </c>
      <c r="C155" s="486">
        <v>1.57</v>
      </c>
      <c r="D155" s="486">
        <v>0</v>
      </c>
      <c r="E155" s="488">
        <v>8011242.2199999997</v>
      </c>
      <c r="F155" s="486">
        <v>0</v>
      </c>
      <c r="G155" s="488">
        <v>267041.40999999997</v>
      </c>
      <c r="H155" s="486">
        <v>4.5199999999999996</v>
      </c>
      <c r="I155" s="488">
        <v>855484.64</v>
      </c>
      <c r="J155" s="486">
        <v>0</v>
      </c>
      <c r="K155" s="486">
        <v>0</v>
      </c>
      <c r="L155" s="488">
        <v>1512834.04</v>
      </c>
      <c r="M155" s="488">
        <v>2635364.61</v>
      </c>
      <c r="N155" s="488">
        <v>10646606.83</v>
      </c>
    </row>
    <row r="156" spans="1:14" x14ac:dyDescent="0.2">
      <c r="A156" s="486">
        <v>36131</v>
      </c>
      <c r="B156" s="487">
        <v>205717434</v>
      </c>
      <c r="C156" s="486">
        <v>1.57</v>
      </c>
      <c r="D156" s="486">
        <v>0</v>
      </c>
      <c r="E156" s="488">
        <v>6945327.0899999999</v>
      </c>
      <c r="F156" s="486">
        <v>0</v>
      </c>
      <c r="G156" s="488">
        <v>217690.72</v>
      </c>
      <c r="H156" s="486">
        <v>9.75</v>
      </c>
      <c r="I156" s="488">
        <v>691932.71</v>
      </c>
      <c r="J156" s="486">
        <v>0</v>
      </c>
      <c r="K156" s="486">
        <v>0</v>
      </c>
      <c r="L156" s="488">
        <v>1130507.46</v>
      </c>
      <c r="M156" s="488">
        <v>2040140.64</v>
      </c>
      <c r="N156" s="488">
        <v>8985467.7300000004</v>
      </c>
    </row>
    <row r="157" spans="1:14" x14ac:dyDescent="0.2">
      <c r="A157" s="486">
        <v>36133</v>
      </c>
      <c r="B157" s="487">
        <v>26971096</v>
      </c>
      <c r="C157" s="486">
        <v>1.52</v>
      </c>
      <c r="D157" s="486">
        <v>0</v>
      </c>
      <c r="E157" s="488">
        <v>911046.94</v>
      </c>
      <c r="F157" s="486">
        <v>0</v>
      </c>
      <c r="G157" s="488">
        <v>46351.53</v>
      </c>
      <c r="H157" s="488">
        <v>2060.52</v>
      </c>
      <c r="I157" s="488">
        <v>147351.26</v>
      </c>
      <c r="J157" s="486">
        <v>836.7</v>
      </c>
      <c r="K157" s="486">
        <v>0</v>
      </c>
      <c r="L157" s="488">
        <v>258938.86</v>
      </c>
      <c r="M157" s="488">
        <v>455538.87</v>
      </c>
      <c r="N157" s="488">
        <v>1366585.81</v>
      </c>
    </row>
    <row r="158" spans="1:14" x14ac:dyDescent="0.2">
      <c r="A158" s="486">
        <v>36134</v>
      </c>
      <c r="B158" s="487">
        <v>16688725</v>
      </c>
      <c r="C158" s="486">
        <v>2.11</v>
      </c>
      <c r="D158" s="486">
        <v>0</v>
      </c>
      <c r="E158" s="488">
        <v>560345.14</v>
      </c>
      <c r="F158" s="486">
        <v>0</v>
      </c>
      <c r="G158" s="488">
        <v>24821.78</v>
      </c>
      <c r="H158" s="486">
        <v>0</v>
      </c>
      <c r="I158" s="488">
        <v>78876.160000000003</v>
      </c>
      <c r="J158" s="486">
        <v>0</v>
      </c>
      <c r="K158" s="486">
        <v>0</v>
      </c>
      <c r="L158" s="488">
        <v>141028.78</v>
      </c>
      <c r="M158" s="488">
        <v>244726.72</v>
      </c>
      <c r="N158" s="488">
        <v>805071.86</v>
      </c>
    </row>
    <row r="159" spans="1:14" x14ac:dyDescent="0.2">
      <c r="A159" s="486">
        <v>36135</v>
      </c>
      <c r="B159" s="487">
        <v>8486828</v>
      </c>
      <c r="C159" s="486">
        <v>1.64</v>
      </c>
      <c r="D159" s="486">
        <v>0</v>
      </c>
      <c r="E159" s="488">
        <v>286324.19</v>
      </c>
      <c r="F159" s="486">
        <v>0</v>
      </c>
      <c r="G159" s="488">
        <v>9448.6</v>
      </c>
      <c r="H159" s="486">
        <v>0</v>
      </c>
      <c r="I159" s="488">
        <v>29559.89</v>
      </c>
      <c r="J159" s="488">
        <v>1130.52</v>
      </c>
      <c r="K159" s="486">
        <v>0</v>
      </c>
      <c r="L159" s="488">
        <v>47976.81</v>
      </c>
      <c r="M159" s="488">
        <v>88115.82</v>
      </c>
      <c r="N159" s="488">
        <v>374440.01</v>
      </c>
    </row>
    <row r="160" spans="1:14" x14ac:dyDescent="0.2">
      <c r="A160" s="486">
        <v>36136</v>
      </c>
      <c r="B160" s="487">
        <v>109206999</v>
      </c>
      <c r="C160" s="486">
        <v>1.56</v>
      </c>
      <c r="D160" s="486">
        <v>0</v>
      </c>
      <c r="E160" s="488">
        <v>3687365.58</v>
      </c>
      <c r="F160" s="488">
        <v>8185.28</v>
      </c>
      <c r="G160" s="488">
        <v>160193.10999999999</v>
      </c>
      <c r="H160" s="488">
        <v>1018.23</v>
      </c>
      <c r="I160" s="488">
        <v>509186.25</v>
      </c>
      <c r="J160" s="488">
        <v>30403.94</v>
      </c>
      <c r="K160" s="486">
        <v>0</v>
      </c>
      <c r="L160" s="488">
        <v>883299.91</v>
      </c>
      <c r="M160" s="488">
        <v>1592286.72</v>
      </c>
      <c r="N160" s="488">
        <v>5279652.3</v>
      </c>
    </row>
    <row r="161" spans="1:14" x14ac:dyDescent="0.2">
      <c r="A161" s="486">
        <v>36137</v>
      </c>
      <c r="B161" s="487">
        <v>115534376</v>
      </c>
      <c r="C161" s="486">
        <v>1.74</v>
      </c>
      <c r="D161" s="486">
        <v>0</v>
      </c>
      <c r="E161" s="488">
        <v>3893875.87</v>
      </c>
      <c r="F161" s="486">
        <v>0</v>
      </c>
      <c r="G161" s="488">
        <v>137068.65</v>
      </c>
      <c r="H161" s="486">
        <v>0</v>
      </c>
      <c r="I161" s="488">
        <v>426327.29</v>
      </c>
      <c r="J161" s="486">
        <v>0</v>
      </c>
      <c r="K161" s="486">
        <v>0</v>
      </c>
      <c r="L161" s="488">
        <v>745725.46</v>
      </c>
      <c r="M161" s="488">
        <v>1309121.3999999999</v>
      </c>
      <c r="N161" s="488">
        <v>5202997.2699999996</v>
      </c>
    </row>
    <row r="162" spans="1:14" x14ac:dyDescent="0.2">
      <c r="A162" s="486">
        <v>36138</v>
      </c>
      <c r="B162" s="487">
        <v>31575491</v>
      </c>
      <c r="C162" s="486">
        <v>1.59</v>
      </c>
      <c r="D162" s="486">
        <v>0</v>
      </c>
      <c r="E162" s="488">
        <v>1065819.02</v>
      </c>
      <c r="F162" s="486">
        <v>0</v>
      </c>
      <c r="G162" s="488">
        <v>29045.18</v>
      </c>
      <c r="H162" s="486">
        <v>0</v>
      </c>
      <c r="I162" s="488">
        <v>92386.57</v>
      </c>
      <c r="J162" s="486">
        <v>0</v>
      </c>
      <c r="K162" s="486">
        <v>0</v>
      </c>
      <c r="L162" s="488">
        <v>170458.5</v>
      </c>
      <c r="M162" s="488">
        <v>291890.24</v>
      </c>
      <c r="N162" s="488">
        <v>1357709.26</v>
      </c>
    </row>
    <row r="163" spans="1:14" x14ac:dyDescent="0.2">
      <c r="A163" s="486">
        <v>36139</v>
      </c>
      <c r="B163" s="487">
        <v>526146513</v>
      </c>
      <c r="C163" s="486">
        <v>1.6</v>
      </c>
      <c r="D163" s="486">
        <v>0</v>
      </c>
      <c r="E163" s="488">
        <v>17758076.190000001</v>
      </c>
      <c r="F163" s="486">
        <v>0</v>
      </c>
      <c r="G163" s="488">
        <v>291782.93</v>
      </c>
      <c r="H163" s="486">
        <v>0</v>
      </c>
      <c r="I163" s="488">
        <v>853668.47</v>
      </c>
      <c r="J163" s="486">
        <v>0</v>
      </c>
      <c r="K163" s="486">
        <v>0</v>
      </c>
      <c r="L163" s="488">
        <v>1520351.13</v>
      </c>
      <c r="M163" s="488">
        <v>2665802.5299999998</v>
      </c>
      <c r="N163" s="488">
        <v>20423878.719999999</v>
      </c>
    </row>
    <row r="164" spans="1:14" x14ac:dyDescent="0.2">
      <c r="A164" s="486">
        <v>37037</v>
      </c>
      <c r="B164" s="487">
        <v>115828444</v>
      </c>
      <c r="C164" s="486">
        <v>3.38</v>
      </c>
      <c r="D164" s="486">
        <v>0</v>
      </c>
      <c r="E164" s="488">
        <v>3838631.08</v>
      </c>
      <c r="F164" s="486">
        <v>0</v>
      </c>
      <c r="G164" s="488">
        <v>107046.21</v>
      </c>
      <c r="H164" s="486">
        <v>0</v>
      </c>
      <c r="I164" s="488">
        <v>474658.16</v>
      </c>
      <c r="J164" s="486">
        <v>0</v>
      </c>
      <c r="K164" s="486">
        <v>0</v>
      </c>
      <c r="L164" s="488">
        <v>783384.46</v>
      </c>
      <c r="M164" s="488">
        <v>1365088.83</v>
      </c>
      <c r="N164" s="488">
        <v>5203719.91</v>
      </c>
    </row>
    <row r="165" spans="1:14" x14ac:dyDescent="0.2">
      <c r="A165" s="486">
        <v>37039</v>
      </c>
      <c r="B165" s="487">
        <v>83701094</v>
      </c>
      <c r="C165" s="486">
        <v>2.4700000000000002</v>
      </c>
      <c r="D165" s="486">
        <v>0</v>
      </c>
      <c r="E165" s="488">
        <v>2800035.12</v>
      </c>
      <c r="F165" s="488">
        <v>11067.56</v>
      </c>
      <c r="G165" s="488">
        <v>58612.79</v>
      </c>
      <c r="H165" s="486">
        <v>217.04</v>
      </c>
      <c r="I165" s="488">
        <v>321642.63</v>
      </c>
      <c r="J165" s="488">
        <v>26271.4</v>
      </c>
      <c r="K165" s="486">
        <v>456.76</v>
      </c>
      <c r="L165" s="488">
        <v>477045.31</v>
      </c>
      <c r="M165" s="488">
        <v>895313.48</v>
      </c>
      <c r="N165" s="488">
        <v>3695348.6</v>
      </c>
    </row>
    <row r="166" spans="1:14" x14ac:dyDescent="0.2">
      <c r="A166" s="486">
        <v>38044</v>
      </c>
      <c r="B166" s="487">
        <v>19589189</v>
      </c>
      <c r="C166" s="486">
        <v>2.41</v>
      </c>
      <c r="D166" s="486">
        <v>0</v>
      </c>
      <c r="E166" s="488">
        <v>655716.17000000004</v>
      </c>
      <c r="F166" s="486">
        <v>0</v>
      </c>
      <c r="G166" s="488">
        <v>19958.13</v>
      </c>
      <c r="H166" s="486">
        <v>0</v>
      </c>
      <c r="I166" s="488">
        <v>58079.25</v>
      </c>
      <c r="J166" s="486">
        <v>0</v>
      </c>
      <c r="K166" s="486">
        <v>0</v>
      </c>
      <c r="L166" s="488">
        <v>141276.82999999999</v>
      </c>
      <c r="M166" s="488">
        <v>219314.21</v>
      </c>
      <c r="N166" s="488">
        <v>875030.38</v>
      </c>
    </row>
    <row r="167" spans="1:14" x14ac:dyDescent="0.2">
      <c r="A167" s="486">
        <v>38045</v>
      </c>
      <c r="B167" s="487">
        <v>17557847</v>
      </c>
      <c r="C167" s="486">
        <v>2.17</v>
      </c>
      <c r="D167" s="486">
        <v>0</v>
      </c>
      <c r="E167" s="488">
        <v>589165.67000000004</v>
      </c>
      <c r="F167" s="486">
        <v>0</v>
      </c>
      <c r="G167" s="488">
        <v>16906.09</v>
      </c>
      <c r="H167" s="486">
        <v>204.29</v>
      </c>
      <c r="I167" s="488">
        <v>52381.3</v>
      </c>
      <c r="J167" s="486">
        <v>0</v>
      </c>
      <c r="K167" s="486">
        <v>0</v>
      </c>
      <c r="L167" s="488">
        <v>140671.29999999999</v>
      </c>
      <c r="M167" s="488">
        <v>210162.98</v>
      </c>
      <c r="N167" s="488">
        <v>799328.65</v>
      </c>
    </row>
    <row r="168" spans="1:14" x14ac:dyDescent="0.2">
      <c r="A168" s="486">
        <v>38046</v>
      </c>
      <c r="B168" s="487">
        <v>28112489</v>
      </c>
      <c r="C168" s="486">
        <v>2.16</v>
      </c>
      <c r="D168" s="486">
        <v>0</v>
      </c>
      <c r="E168" s="488">
        <v>943430.39</v>
      </c>
      <c r="F168" s="486">
        <v>0</v>
      </c>
      <c r="G168" s="488">
        <v>23345.57</v>
      </c>
      <c r="H168" s="486">
        <v>0</v>
      </c>
      <c r="I168" s="488">
        <v>74221.53</v>
      </c>
      <c r="J168" s="486">
        <v>0</v>
      </c>
      <c r="K168" s="486">
        <v>0</v>
      </c>
      <c r="L168" s="488">
        <v>213510.11</v>
      </c>
      <c r="M168" s="488">
        <v>311077.2</v>
      </c>
      <c r="N168" s="488">
        <v>1254507.5900000001</v>
      </c>
    </row>
    <row r="169" spans="1:14" x14ac:dyDescent="0.2">
      <c r="A169" s="486">
        <v>39133</v>
      </c>
      <c r="B169" s="487">
        <v>218134560</v>
      </c>
      <c r="C169" s="486">
        <v>1.69</v>
      </c>
      <c r="D169" s="486">
        <v>0</v>
      </c>
      <c r="E169" s="488">
        <v>7355569.3499999996</v>
      </c>
      <c r="F169" s="486">
        <v>0</v>
      </c>
      <c r="G169" s="488">
        <v>110200.16</v>
      </c>
      <c r="H169" s="486">
        <v>850.83</v>
      </c>
      <c r="I169" s="488">
        <v>193423.21</v>
      </c>
      <c r="J169" s="486">
        <v>0</v>
      </c>
      <c r="K169" s="486">
        <v>0</v>
      </c>
      <c r="L169" s="488">
        <v>1397885.39</v>
      </c>
      <c r="M169" s="488">
        <v>1702359.59</v>
      </c>
      <c r="N169" s="488">
        <v>9057928.9399999995</v>
      </c>
    </row>
    <row r="170" spans="1:14" x14ac:dyDescent="0.2">
      <c r="A170" s="486">
        <v>39134</v>
      </c>
      <c r="B170" s="487">
        <v>182514663</v>
      </c>
      <c r="C170" s="486">
        <v>1.67</v>
      </c>
      <c r="D170" s="486">
        <v>0</v>
      </c>
      <c r="E170" s="488">
        <v>6155706.7199999997</v>
      </c>
      <c r="F170" s="486">
        <v>0</v>
      </c>
      <c r="G170" s="488">
        <v>103858.97</v>
      </c>
      <c r="H170" s="486">
        <v>0</v>
      </c>
      <c r="I170" s="488">
        <v>184025.85</v>
      </c>
      <c r="J170" s="486">
        <v>0</v>
      </c>
      <c r="K170" s="486">
        <v>0</v>
      </c>
      <c r="L170" s="488">
        <v>1309181.8999999999</v>
      </c>
      <c r="M170" s="488">
        <v>1597066.72</v>
      </c>
      <c r="N170" s="488">
        <v>7752773.4400000004</v>
      </c>
    </row>
    <row r="171" spans="1:14" x14ac:dyDescent="0.2">
      <c r="A171" s="486">
        <v>39135</v>
      </c>
      <c r="B171" s="487">
        <v>41318110</v>
      </c>
      <c r="C171" s="486">
        <v>2.0699999999999998</v>
      </c>
      <c r="D171" s="486">
        <v>0</v>
      </c>
      <c r="E171" s="488">
        <v>1387874.9</v>
      </c>
      <c r="F171" s="486">
        <v>0</v>
      </c>
      <c r="G171" s="488">
        <v>27954.880000000001</v>
      </c>
      <c r="H171" s="486">
        <v>0</v>
      </c>
      <c r="I171" s="488">
        <v>61880.61</v>
      </c>
      <c r="J171" s="486">
        <v>0</v>
      </c>
      <c r="K171" s="486">
        <v>0</v>
      </c>
      <c r="L171" s="488">
        <v>350532.2</v>
      </c>
      <c r="M171" s="488">
        <v>440367.68</v>
      </c>
      <c r="N171" s="488">
        <v>1828242.58</v>
      </c>
    </row>
    <row r="172" spans="1:14" x14ac:dyDescent="0.2">
      <c r="A172" s="486">
        <v>39136</v>
      </c>
      <c r="B172" s="487">
        <v>14769100</v>
      </c>
      <c r="C172" s="486">
        <v>1.7</v>
      </c>
      <c r="D172" s="486">
        <v>0</v>
      </c>
      <c r="E172" s="488">
        <v>497968.27</v>
      </c>
      <c r="F172" s="486">
        <v>0</v>
      </c>
      <c r="G172" s="488">
        <v>10199.89</v>
      </c>
      <c r="H172" s="486">
        <v>0</v>
      </c>
      <c r="I172" s="488">
        <v>19014.59</v>
      </c>
      <c r="J172" s="486">
        <v>0</v>
      </c>
      <c r="K172" s="486">
        <v>0</v>
      </c>
      <c r="L172" s="488">
        <v>126155.55</v>
      </c>
      <c r="M172" s="488">
        <v>155370.03</v>
      </c>
      <c r="N172" s="488">
        <v>653338.30000000005</v>
      </c>
    </row>
    <row r="173" spans="1:14" x14ac:dyDescent="0.2">
      <c r="A173" s="486">
        <v>39137</v>
      </c>
      <c r="B173" s="487">
        <v>111174612</v>
      </c>
      <c r="C173" s="486">
        <v>1.87</v>
      </c>
      <c r="D173" s="486">
        <v>0</v>
      </c>
      <c r="E173" s="488">
        <v>3741980.68</v>
      </c>
      <c r="F173" s="486">
        <v>0</v>
      </c>
      <c r="G173" s="488">
        <v>34898.42</v>
      </c>
      <c r="H173" s="486">
        <v>0</v>
      </c>
      <c r="I173" s="488">
        <v>65763.87</v>
      </c>
      <c r="J173" s="488">
        <v>19869.89</v>
      </c>
      <c r="K173" s="486">
        <v>0</v>
      </c>
      <c r="L173" s="488">
        <v>457713.89</v>
      </c>
      <c r="M173" s="488">
        <v>578246.06000000006</v>
      </c>
      <c r="N173" s="488">
        <v>4320226.74</v>
      </c>
    </row>
    <row r="174" spans="1:14" x14ac:dyDescent="0.2">
      <c r="A174" s="486">
        <v>39139</v>
      </c>
      <c r="B174" s="487">
        <v>139179621</v>
      </c>
      <c r="C174" s="486">
        <v>1.94</v>
      </c>
      <c r="D174" s="486">
        <v>0</v>
      </c>
      <c r="E174" s="488">
        <v>4681248.0999999996</v>
      </c>
      <c r="F174" s="486">
        <v>0</v>
      </c>
      <c r="G174" s="488">
        <v>50122.45</v>
      </c>
      <c r="H174" s="486">
        <v>0</v>
      </c>
      <c r="I174" s="488">
        <v>129145.64</v>
      </c>
      <c r="J174" s="486">
        <v>0</v>
      </c>
      <c r="K174" s="486">
        <v>0</v>
      </c>
      <c r="L174" s="488">
        <v>746647.44</v>
      </c>
      <c r="M174" s="488">
        <v>925915.52</v>
      </c>
      <c r="N174" s="488">
        <v>5607163.6200000001</v>
      </c>
    </row>
    <row r="175" spans="1:14" x14ac:dyDescent="0.2">
      <c r="A175" s="486">
        <v>39141</v>
      </c>
      <c r="B175" s="487">
        <v>2437273090</v>
      </c>
      <c r="C175" s="486">
        <v>1.73</v>
      </c>
      <c r="D175" s="486">
        <v>0</v>
      </c>
      <c r="E175" s="488">
        <v>82152213.510000005</v>
      </c>
      <c r="F175" s="488">
        <v>184937.06</v>
      </c>
      <c r="G175" s="488">
        <v>770430.5</v>
      </c>
      <c r="H175" s="488">
        <v>42294.28</v>
      </c>
      <c r="I175" s="488">
        <v>1332243.58</v>
      </c>
      <c r="J175" s="488">
        <v>4976473.37</v>
      </c>
      <c r="K175" s="486">
        <v>0</v>
      </c>
      <c r="L175" s="488">
        <v>9358282.6300000008</v>
      </c>
      <c r="M175" s="488">
        <v>16664661.42</v>
      </c>
      <c r="N175" s="488">
        <v>98816874.930000007</v>
      </c>
    </row>
    <row r="176" spans="1:14" x14ac:dyDescent="0.2">
      <c r="A176" s="486">
        <v>39142</v>
      </c>
      <c r="B176" s="487">
        <v>45621031</v>
      </c>
      <c r="C176" s="486">
        <v>2.04</v>
      </c>
      <c r="D176" s="486">
        <v>0</v>
      </c>
      <c r="E176" s="488">
        <v>1532879.42</v>
      </c>
      <c r="F176" s="486">
        <v>0</v>
      </c>
      <c r="G176" s="488">
        <v>33984.050000000003</v>
      </c>
      <c r="H176" s="486">
        <v>0</v>
      </c>
      <c r="I176" s="488">
        <v>77025.77</v>
      </c>
      <c r="J176" s="486">
        <v>0</v>
      </c>
      <c r="K176" s="486">
        <v>0</v>
      </c>
      <c r="L176" s="488">
        <v>441629.36</v>
      </c>
      <c r="M176" s="488">
        <v>552639.18000000005</v>
      </c>
      <c r="N176" s="488">
        <v>2085518.6</v>
      </c>
    </row>
    <row r="177" spans="1:14" x14ac:dyDescent="0.2">
      <c r="A177" s="486">
        <v>40100</v>
      </c>
      <c r="B177" s="487">
        <v>10453299</v>
      </c>
      <c r="C177" s="486">
        <v>1.89</v>
      </c>
      <c r="D177" s="486">
        <v>0</v>
      </c>
      <c r="E177" s="488">
        <v>351771.6</v>
      </c>
      <c r="F177" s="486">
        <v>0</v>
      </c>
      <c r="G177" s="488">
        <v>10767.97</v>
      </c>
      <c r="H177" s="486">
        <v>0</v>
      </c>
      <c r="I177" s="488">
        <v>51728.42</v>
      </c>
      <c r="J177" s="486">
        <v>0</v>
      </c>
      <c r="K177" s="486">
        <v>0</v>
      </c>
      <c r="L177" s="488">
        <v>76187.45</v>
      </c>
      <c r="M177" s="488">
        <v>138683.84</v>
      </c>
      <c r="N177" s="488">
        <v>490455.44</v>
      </c>
    </row>
    <row r="178" spans="1:14" x14ac:dyDescent="0.2">
      <c r="A178" s="486">
        <v>40101</v>
      </c>
      <c r="B178" s="487">
        <v>3446300</v>
      </c>
      <c r="C178" s="486">
        <v>2.4300000000000002</v>
      </c>
      <c r="D178" s="486">
        <v>0</v>
      </c>
      <c r="E178" s="488">
        <v>115335.63</v>
      </c>
      <c r="F178" s="486">
        <v>0</v>
      </c>
      <c r="G178" s="488">
        <v>4194.96</v>
      </c>
      <c r="H178" s="486">
        <v>10.56</v>
      </c>
      <c r="I178" s="488">
        <v>26917.89</v>
      </c>
      <c r="J178" s="486">
        <v>921.56</v>
      </c>
      <c r="K178" s="486">
        <v>0</v>
      </c>
      <c r="L178" s="488">
        <v>31713.61</v>
      </c>
      <c r="M178" s="488">
        <v>63758.58</v>
      </c>
      <c r="N178" s="488">
        <v>179094.21</v>
      </c>
    </row>
    <row r="179" spans="1:14" x14ac:dyDescent="0.2">
      <c r="A179" s="486">
        <v>40103</v>
      </c>
      <c r="B179" s="487">
        <v>5553160</v>
      </c>
      <c r="C179" s="486">
        <v>2.2200000000000002</v>
      </c>
      <c r="D179" s="486">
        <v>0</v>
      </c>
      <c r="E179" s="488">
        <v>186244.88</v>
      </c>
      <c r="F179" s="486">
        <v>0</v>
      </c>
      <c r="G179" s="488">
        <v>3756.69</v>
      </c>
      <c r="H179" s="486">
        <v>0</v>
      </c>
      <c r="I179" s="488">
        <v>23695.47</v>
      </c>
      <c r="J179" s="486">
        <v>0</v>
      </c>
      <c r="K179" s="486">
        <v>0</v>
      </c>
      <c r="L179" s="488">
        <v>33940.58</v>
      </c>
      <c r="M179" s="488">
        <v>61392.74</v>
      </c>
      <c r="N179" s="488">
        <v>247637.62</v>
      </c>
    </row>
    <row r="180" spans="1:14" x14ac:dyDescent="0.2">
      <c r="A180" s="486">
        <v>40104</v>
      </c>
      <c r="B180" s="487">
        <v>3812660</v>
      </c>
      <c r="C180" s="486">
        <v>2.39</v>
      </c>
      <c r="D180" s="486">
        <v>0</v>
      </c>
      <c r="E180" s="488">
        <v>127648.73</v>
      </c>
      <c r="F180" s="486">
        <v>0</v>
      </c>
      <c r="G180" s="488">
        <v>3305.89</v>
      </c>
      <c r="H180" s="486">
        <v>0</v>
      </c>
      <c r="I180" s="488">
        <v>20852.009999999998</v>
      </c>
      <c r="J180" s="488">
        <v>1951.24</v>
      </c>
      <c r="K180" s="486">
        <v>0</v>
      </c>
      <c r="L180" s="488">
        <v>26694.89</v>
      </c>
      <c r="M180" s="488">
        <v>52804.02</v>
      </c>
      <c r="N180" s="488">
        <v>180452.75</v>
      </c>
    </row>
    <row r="181" spans="1:14" x14ac:dyDescent="0.2">
      <c r="A181" s="486">
        <v>40107</v>
      </c>
      <c r="B181" s="487">
        <v>62356505</v>
      </c>
      <c r="C181" s="486">
        <v>2.14</v>
      </c>
      <c r="D181" s="486">
        <v>0</v>
      </c>
      <c r="E181" s="488">
        <v>2093057.2</v>
      </c>
      <c r="F181" s="486">
        <v>0</v>
      </c>
      <c r="G181" s="488">
        <v>56926.36</v>
      </c>
      <c r="H181" s="486">
        <v>0</v>
      </c>
      <c r="I181" s="488">
        <v>359065.39</v>
      </c>
      <c r="J181" s="486">
        <v>0</v>
      </c>
      <c r="K181" s="486">
        <v>0</v>
      </c>
      <c r="L181" s="488">
        <v>448416.15</v>
      </c>
      <c r="M181" s="488">
        <v>864407.9</v>
      </c>
      <c r="N181" s="488">
        <v>2957465.1</v>
      </c>
    </row>
    <row r="182" spans="1:14" x14ac:dyDescent="0.2">
      <c r="A182" s="486">
        <v>41001</v>
      </c>
      <c r="B182" s="487">
        <v>4675150</v>
      </c>
      <c r="C182" s="486">
        <v>3.01</v>
      </c>
      <c r="D182" s="486">
        <v>0</v>
      </c>
      <c r="E182" s="488">
        <v>155530.88</v>
      </c>
      <c r="F182" s="486">
        <v>0</v>
      </c>
      <c r="G182" s="488">
        <v>26470.81</v>
      </c>
      <c r="H182" s="486">
        <v>0</v>
      </c>
      <c r="I182" s="488">
        <v>25176.41</v>
      </c>
      <c r="J182" s="486">
        <v>0</v>
      </c>
      <c r="K182" s="486">
        <v>0</v>
      </c>
      <c r="L182" s="488">
        <v>40617.32</v>
      </c>
      <c r="M182" s="488">
        <v>92264.54</v>
      </c>
      <c r="N182" s="488">
        <v>247795.42</v>
      </c>
    </row>
    <row r="183" spans="1:14" x14ac:dyDescent="0.2">
      <c r="A183" s="486">
        <v>41002</v>
      </c>
      <c r="B183" s="487">
        <v>48132131</v>
      </c>
      <c r="C183" s="486">
        <v>2.41</v>
      </c>
      <c r="D183" s="486">
        <v>0</v>
      </c>
      <c r="E183" s="488">
        <v>1611144.63</v>
      </c>
      <c r="F183" s="488">
        <v>8970.1200000000008</v>
      </c>
      <c r="G183" s="488">
        <v>223633.15</v>
      </c>
      <c r="H183" s="486">
        <v>0</v>
      </c>
      <c r="I183" s="488">
        <v>191798.55</v>
      </c>
      <c r="J183" s="488">
        <v>55470.78</v>
      </c>
      <c r="K183" s="486">
        <v>0</v>
      </c>
      <c r="L183" s="488">
        <v>318196.78000000003</v>
      </c>
      <c r="M183" s="488">
        <v>798069.38</v>
      </c>
      <c r="N183" s="488">
        <v>2409214.0099999998</v>
      </c>
    </row>
    <row r="184" spans="1:14" x14ac:dyDescent="0.2">
      <c r="A184" s="486">
        <v>41003</v>
      </c>
      <c r="B184" s="487">
        <v>13195560</v>
      </c>
      <c r="C184" s="486">
        <v>2.4500000000000002</v>
      </c>
      <c r="D184" s="486">
        <v>0</v>
      </c>
      <c r="E184" s="488">
        <v>441518.82</v>
      </c>
      <c r="F184" s="486">
        <v>0</v>
      </c>
      <c r="G184" s="488">
        <v>66245.460000000006</v>
      </c>
      <c r="H184" s="486">
        <v>0</v>
      </c>
      <c r="I184" s="488">
        <v>56912.09</v>
      </c>
      <c r="J184" s="488">
        <v>5940.49</v>
      </c>
      <c r="K184" s="486">
        <v>0</v>
      </c>
      <c r="L184" s="488">
        <v>96567.21</v>
      </c>
      <c r="M184" s="488">
        <v>225665.25</v>
      </c>
      <c r="N184" s="488">
        <v>667184.06999999995</v>
      </c>
    </row>
    <row r="185" spans="1:14" x14ac:dyDescent="0.2">
      <c r="A185" s="486">
        <v>41004</v>
      </c>
      <c r="B185" s="487">
        <v>7928377</v>
      </c>
      <c r="C185" s="486">
        <v>2.62</v>
      </c>
      <c r="D185" s="486">
        <v>0</v>
      </c>
      <c r="E185" s="488">
        <v>264818.42</v>
      </c>
      <c r="F185" s="486">
        <v>0</v>
      </c>
      <c r="G185" s="488">
        <v>28686.639999999999</v>
      </c>
      <c r="H185" s="486">
        <v>927.17</v>
      </c>
      <c r="I185" s="488">
        <v>27715.15</v>
      </c>
      <c r="J185" s="488">
        <v>6572.2</v>
      </c>
      <c r="K185" s="486">
        <v>0</v>
      </c>
      <c r="L185" s="488">
        <v>50675.15</v>
      </c>
      <c r="M185" s="488">
        <v>114576.3</v>
      </c>
      <c r="N185" s="488">
        <v>379394.72</v>
      </c>
    </row>
    <row r="186" spans="1:14" x14ac:dyDescent="0.2">
      <c r="A186" s="486">
        <v>41005</v>
      </c>
      <c r="B186" s="487">
        <v>6482530</v>
      </c>
      <c r="C186" s="486">
        <v>2.82</v>
      </c>
      <c r="D186" s="486">
        <v>0</v>
      </c>
      <c r="E186" s="488">
        <v>216080.49</v>
      </c>
      <c r="F186" s="486">
        <v>0</v>
      </c>
      <c r="G186" s="488">
        <v>27220.37</v>
      </c>
      <c r="H186" s="486">
        <v>0</v>
      </c>
      <c r="I186" s="488">
        <v>23306.23</v>
      </c>
      <c r="J186" s="488">
        <v>7647.45</v>
      </c>
      <c r="K186" s="486">
        <v>0</v>
      </c>
      <c r="L186" s="488">
        <v>40365.379999999997</v>
      </c>
      <c r="M186" s="488">
        <v>98539.43</v>
      </c>
      <c r="N186" s="488">
        <v>314619.92</v>
      </c>
    </row>
    <row r="187" spans="1:14" x14ac:dyDescent="0.2">
      <c r="A187" s="486">
        <v>42111</v>
      </c>
      <c r="B187" s="487">
        <v>36574234</v>
      </c>
      <c r="C187" s="486">
        <v>2.83</v>
      </c>
      <c r="D187" s="486">
        <v>0</v>
      </c>
      <c r="E187" s="488">
        <v>1218993.98</v>
      </c>
      <c r="F187" s="488">
        <v>1641.4</v>
      </c>
      <c r="G187" s="488">
        <v>54468.98</v>
      </c>
      <c r="H187" s="486">
        <v>392.93</v>
      </c>
      <c r="I187" s="488">
        <v>122559.92</v>
      </c>
      <c r="J187" s="488">
        <v>7299.26</v>
      </c>
      <c r="K187" s="486">
        <v>0</v>
      </c>
      <c r="L187" s="488">
        <v>272256.03000000003</v>
      </c>
      <c r="M187" s="488">
        <v>458618.52</v>
      </c>
      <c r="N187" s="488">
        <v>1677612.5</v>
      </c>
    </row>
    <row r="188" spans="1:14" x14ac:dyDescent="0.2">
      <c r="A188" s="486">
        <v>42113</v>
      </c>
      <c r="B188" s="487">
        <v>7216845</v>
      </c>
      <c r="C188" s="486">
        <v>2.75</v>
      </c>
      <c r="D188" s="486">
        <v>0</v>
      </c>
      <c r="E188" s="488">
        <v>240730.49</v>
      </c>
      <c r="F188" s="486">
        <v>0</v>
      </c>
      <c r="G188" s="488">
        <v>6418.1</v>
      </c>
      <c r="H188" s="486">
        <v>0</v>
      </c>
      <c r="I188" s="488">
        <v>15716.06</v>
      </c>
      <c r="J188" s="486">
        <v>223.8</v>
      </c>
      <c r="K188" s="486">
        <v>0</v>
      </c>
      <c r="L188" s="488">
        <v>35041.82</v>
      </c>
      <c r="M188" s="488">
        <v>57399.78</v>
      </c>
      <c r="N188" s="488">
        <v>298130.27</v>
      </c>
    </row>
    <row r="189" spans="1:14" x14ac:dyDescent="0.2">
      <c r="A189" s="486">
        <v>42117</v>
      </c>
      <c r="B189" s="487">
        <v>7594504</v>
      </c>
      <c r="C189" s="486">
        <v>2.62</v>
      </c>
      <c r="D189" s="486">
        <v>0</v>
      </c>
      <c r="E189" s="488">
        <v>253666.61</v>
      </c>
      <c r="F189" s="486">
        <v>0</v>
      </c>
      <c r="G189" s="488">
        <v>13976.32</v>
      </c>
      <c r="H189" s="486">
        <v>42.65</v>
      </c>
      <c r="I189" s="488">
        <v>35172.14</v>
      </c>
      <c r="J189" s="486">
        <v>441.86</v>
      </c>
      <c r="K189" s="486">
        <v>0</v>
      </c>
      <c r="L189" s="488">
        <v>79011.839999999997</v>
      </c>
      <c r="M189" s="488">
        <v>128644.8</v>
      </c>
      <c r="N189" s="488">
        <v>382311.41</v>
      </c>
    </row>
    <row r="190" spans="1:14" x14ac:dyDescent="0.2">
      <c r="A190" s="486">
        <v>42118</v>
      </c>
      <c r="B190" s="487">
        <v>11805834</v>
      </c>
      <c r="C190" s="486">
        <v>2.87</v>
      </c>
      <c r="D190" s="486">
        <v>0</v>
      </c>
      <c r="E190" s="488">
        <v>393318.33</v>
      </c>
      <c r="F190" s="486">
        <v>0</v>
      </c>
      <c r="G190" s="488">
        <v>10870.97</v>
      </c>
      <c r="H190" s="486">
        <v>0</v>
      </c>
      <c r="I190" s="488">
        <v>24028.49</v>
      </c>
      <c r="J190" s="488">
        <v>4310.6000000000004</v>
      </c>
      <c r="K190" s="486">
        <v>0</v>
      </c>
      <c r="L190" s="488">
        <v>52613.56</v>
      </c>
      <c r="M190" s="488">
        <v>91823.62</v>
      </c>
      <c r="N190" s="488">
        <v>485141.95</v>
      </c>
    </row>
    <row r="191" spans="1:14" x14ac:dyDescent="0.2">
      <c r="A191" s="486">
        <v>42119</v>
      </c>
      <c r="B191" s="487">
        <v>13039561</v>
      </c>
      <c r="C191" s="486">
        <v>3.68</v>
      </c>
      <c r="D191" s="486">
        <v>0</v>
      </c>
      <c r="E191" s="488">
        <v>430797.89</v>
      </c>
      <c r="F191" s="486">
        <v>0</v>
      </c>
      <c r="G191" s="488">
        <v>4725.8900000000003</v>
      </c>
      <c r="H191" s="486">
        <v>315.05</v>
      </c>
      <c r="I191" s="488">
        <v>12362.78</v>
      </c>
      <c r="J191" s="486">
        <v>288.52999999999997</v>
      </c>
      <c r="K191" s="486">
        <v>0</v>
      </c>
      <c r="L191" s="488">
        <v>28450.41</v>
      </c>
      <c r="M191" s="488">
        <v>46142.66</v>
      </c>
      <c r="N191" s="488">
        <v>476940.55</v>
      </c>
    </row>
    <row r="192" spans="1:14" x14ac:dyDescent="0.2">
      <c r="A192" s="486">
        <v>42121</v>
      </c>
      <c r="B192" s="487">
        <v>8186512</v>
      </c>
      <c r="C192" s="486">
        <v>2.94</v>
      </c>
      <c r="D192" s="486">
        <v>0</v>
      </c>
      <c r="E192" s="488">
        <v>272541.92</v>
      </c>
      <c r="F192" s="488">
        <v>19871.28</v>
      </c>
      <c r="G192" s="488">
        <v>8426.2000000000007</v>
      </c>
      <c r="H192" s="486">
        <v>405.72</v>
      </c>
      <c r="I192" s="488">
        <v>19323.79</v>
      </c>
      <c r="J192" s="488">
        <v>1722.97</v>
      </c>
      <c r="K192" s="486">
        <v>0</v>
      </c>
      <c r="L192" s="488">
        <v>46477.23</v>
      </c>
      <c r="M192" s="488">
        <v>96227.18</v>
      </c>
      <c r="N192" s="488">
        <v>368769.1</v>
      </c>
    </row>
    <row r="193" spans="1:14" x14ac:dyDescent="0.2">
      <c r="A193" s="486">
        <v>42124</v>
      </c>
      <c r="B193" s="487">
        <v>132276992</v>
      </c>
      <c r="C193" s="486">
        <v>3.01</v>
      </c>
      <c r="D193" s="486">
        <v>0</v>
      </c>
      <c r="E193" s="488">
        <v>4400534.09</v>
      </c>
      <c r="F193" s="486">
        <v>0</v>
      </c>
      <c r="G193" s="488">
        <v>134704.5</v>
      </c>
      <c r="H193" s="486">
        <v>0</v>
      </c>
      <c r="I193" s="488">
        <v>315737.83</v>
      </c>
      <c r="J193" s="486">
        <v>0</v>
      </c>
      <c r="K193" s="486">
        <v>0</v>
      </c>
      <c r="L193" s="488">
        <v>717014.75</v>
      </c>
      <c r="M193" s="488">
        <v>1167457.08</v>
      </c>
      <c r="N193" s="488">
        <v>5567991.1699999999</v>
      </c>
    </row>
    <row r="194" spans="1:14" x14ac:dyDescent="0.2">
      <c r="A194" s="486">
        <v>43001</v>
      </c>
      <c r="B194" s="487">
        <v>29289776</v>
      </c>
      <c r="C194" s="486">
        <v>2.94</v>
      </c>
      <c r="D194" s="486">
        <v>0</v>
      </c>
      <c r="E194" s="488">
        <v>975102.92</v>
      </c>
      <c r="F194" s="486">
        <v>0</v>
      </c>
      <c r="G194" s="488">
        <v>25610.63</v>
      </c>
      <c r="H194" s="486">
        <v>0</v>
      </c>
      <c r="I194" s="488">
        <v>124027.98</v>
      </c>
      <c r="J194" s="486">
        <v>0</v>
      </c>
      <c r="K194" s="486">
        <v>0</v>
      </c>
      <c r="L194" s="488">
        <v>333618.83</v>
      </c>
      <c r="M194" s="488">
        <v>483257.44</v>
      </c>
      <c r="N194" s="488">
        <v>1458360.36</v>
      </c>
    </row>
    <row r="195" spans="1:14" x14ac:dyDescent="0.2">
      <c r="A195" s="486">
        <v>43002</v>
      </c>
      <c r="B195" s="487">
        <v>22434474</v>
      </c>
      <c r="C195" s="486">
        <v>2.52</v>
      </c>
      <c r="D195" s="486">
        <v>0</v>
      </c>
      <c r="E195" s="488">
        <v>750111</v>
      </c>
      <c r="F195" s="486">
        <v>0</v>
      </c>
      <c r="G195" s="488">
        <v>14582.31</v>
      </c>
      <c r="H195" s="486">
        <v>0</v>
      </c>
      <c r="I195" s="488">
        <v>48463.44</v>
      </c>
      <c r="J195" s="486">
        <v>0</v>
      </c>
      <c r="K195" s="488">
        <v>6029.81</v>
      </c>
      <c r="L195" s="488">
        <v>125818.22</v>
      </c>
      <c r="M195" s="488">
        <v>194893.78</v>
      </c>
      <c r="N195" s="488">
        <v>945004.78</v>
      </c>
    </row>
    <row r="196" spans="1:14" x14ac:dyDescent="0.2">
      <c r="A196" s="486">
        <v>43003</v>
      </c>
      <c r="B196" s="487">
        <v>16566568</v>
      </c>
      <c r="C196" s="486">
        <v>2.5</v>
      </c>
      <c r="D196" s="486">
        <v>0</v>
      </c>
      <c r="E196" s="488">
        <v>554027.44999999995</v>
      </c>
      <c r="F196" s="486">
        <v>0</v>
      </c>
      <c r="G196" s="488">
        <v>34477.71</v>
      </c>
      <c r="H196" s="486">
        <v>0</v>
      </c>
      <c r="I196" s="488">
        <v>66678.36</v>
      </c>
      <c r="J196" s="486">
        <v>0</v>
      </c>
      <c r="K196" s="486">
        <v>0</v>
      </c>
      <c r="L196" s="488">
        <v>174193.33</v>
      </c>
      <c r="M196" s="488">
        <v>275349.40000000002</v>
      </c>
      <c r="N196" s="488">
        <v>829376.85</v>
      </c>
    </row>
    <row r="197" spans="1:14" x14ac:dyDescent="0.2">
      <c r="A197" s="486">
        <v>43004</v>
      </c>
      <c r="B197" s="487">
        <v>27082467</v>
      </c>
      <c r="C197" s="486">
        <v>2.57</v>
      </c>
      <c r="D197" s="486">
        <v>0</v>
      </c>
      <c r="E197" s="488">
        <v>905055.15</v>
      </c>
      <c r="F197" s="486">
        <v>0</v>
      </c>
      <c r="G197" s="488">
        <v>10212.219999999999</v>
      </c>
      <c r="H197" s="486">
        <v>0</v>
      </c>
      <c r="I197" s="488">
        <v>49398.43</v>
      </c>
      <c r="J197" s="486">
        <v>0</v>
      </c>
      <c r="K197" s="488">
        <v>7812.19</v>
      </c>
      <c r="L197" s="488">
        <v>136741.5</v>
      </c>
      <c r="M197" s="488">
        <v>204164.34</v>
      </c>
      <c r="N197" s="488">
        <v>1109219.49</v>
      </c>
    </row>
    <row r="198" spans="1:14" x14ac:dyDescent="0.2">
      <c r="A198" s="486">
        <v>44078</v>
      </c>
      <c r="B198" s="487">
        <v>12370830</v>
      </c>
      <c r="C198" s="486">
        <v>2.61</v>
      </c>
      <c r="D198" s="486">
        <v>0</v>
      </c>
      <c r="E198" s="488">
        <v>413244.73</v>
      </c>
      <c r="F198" s="486">
        <v>337.14</v>
      </c>
      <c r="G198" s="488">
        <v>28015.09</v>
      </c>
      <c r="H198" s="488">
        <v>32778.239999999998</v>
      </c>
      <c r="I198" s="488">
        <v>156200.76999999999</v>
      </c>
      <c r="J198" s="488">
        <v>10539.71</v>
      </c>
      <c r="K198" s="486">
        <v>0</v>
      </c>
      <c r="L198" s="488">
        <v>48948.1</v>
      </c>
      <c r="M198" s="488">
        <v>276819.03999999998</v>
      </c>
      <c r="N198" s="488">
        <v>690063.77</v>
      </c>
    </row>
    <row r="199" spans="1:14" x14ac:dyDescent="0.2">
      <c r="A199" s="486">
        <v>44083</v>
      </c>
      <c r="B199" s="487">
        <v>20865665</v>
      </c>
      <c r="C199" s="486">
        <v>2.62</v>
      </c>
      <c r="D199" s="486">
        <v>0</v>
      </c>
      <c r="E199" s="488">
        <v>696941.17</v>
      </c>
      <c r="F199" s="486">
        <v>0</v>
      </c>
      <c r="G199" s="488">
        <v>61984.86</v>
      </c>
      <c r="H199" s="486">
        <v>0</v>
      </c>
      <c r="I199" s="488">
        <v>150748.79</v>
      </c>
      <c r="J199" s="486">
        <v>0</v>
      </c>
      <c r="K199" s="486">
        <v>0</v>
      </c>
      <c r="L199" s="488">
        <v>118470.9</v>
      </c>
      <c r="M199" s="488">
        <v>331204.53999999998</v>
      </c>
      <c r="N199" s="488">
        <v>1028145.71</v>
      </c>
    </row>
    <row r="200" spans="1:14" x14ac:dyDescent="0.2">
      <c r="A200" s="486">
        <v>44084</v>
      </c>
      <c r="B200" s="487">
        <v>22430420</v>
      </c>
      <c r="C200" s="486">
        <v>2.64</v>
      </c>
      <c r="D200" s="486">
        <v>0</v>
      </c>
      <c r="E200" s="488">
        <v>749052.21</v>
      </c>
      <c r="F200" s="486">
        <v>0</v>
      </c>
      <c r="G200" s="488">
        <v>72091.73</v>
      </c>
      <c r="H200" s="486">
        <v>0</v>
      </c>
      <c r="I200" s="488">
        <v>187081.75</v>
      </c>
      <c r="J200" s="486">
        <v>0</v>
      </c>
      <c r="K200" s="486">
        <v>0</v>
      </c>
      <c r="L200" s="488">
        <v>139440.06</v>
      </c>
      <c r="M200" s="488">
        <v>398613.54</v>
      </c>
      <c r="N200" s="488">
        <v>1147665.75</v>
      </c>
    </row>
    <row r="201" spans="1:14" x14ac:dyDescent="0.2">
      <c r="A201" s="486">
        <v>45076</v>
      </c>
      <c r="B201" s="487">
        <v>19399275</v>
      </c>
      <c r="C201" s="486">
        <v>2.72</v>
      </c>
      <c r="D201" s="486">
        <v>0</v>
      </c>
      <c r="E201" s="488">
        <v>647296.38</v>
      </c>
      <c r="F201" s="486">
        <v>0</v>
      </c>
      <c r="G201" s="488">
        <v>62512.67</v>
      </c>
      <c r="H201" s="486">
        <v>0</v>
      </c>
      <c r="I201" s="488">
        <v>148741.73000000001</v>
      </c>
      <c r="J201" s="486">
        <v>0</v>
      </c>
      <c r="K201" s="486">
        <v>0</v>
      </c>
      <c r="L201" s="488">
        <v>181540.44</v>
      </c>
      <c r="M201" s="488">
        <v>392794.84</v>
      </c>
      <c r="N201" s="488">
        <v>1040091.22</v>
      </c>
    </row>
    <row r="202" spans="1:14" x14ac:dyDescent="0.2">
      <c r="A202" s="486">
        <v>45077</v>
      </c>
      <c r="B202" s="487">
        <v>37797721</v>
      </c>
      <c r="C202" s="486">
        <v>2.87</v>
      </c>
      <c r="D202" s="486">
        <v>0</v>
      </c>
      <c r="E202" s="488">
        <v>1259253.3799999999</v>
      </c>
      <c r="F202" s="486">
        <v>0</v>
      </c>
      <c r="G202" s="488">
        <v>87504.97</v>
      </c>
      <c r="H202" s="486">
        <v>0</v>
      </c>
      <c r="I202" s="488">
        <v>244968.21</v>
      </c>
      <c r="J202" s="486">
        <v>0</v>
      </c>
      <c r="K202" s="486">
        <v>0</v>
      </c>
      <c r="L202" s="488">
        <v>298219.42</v>
      </c>
      <c r="M202" s="488">
        <v>630692.6</v>
      </c>
      <c r="N202" s="488">
        <v>1889945.98</v>
      </c>
    </row>
    <row r="203" spans="1:14" x14ac:dyDescent="0.2">
      <c r="A203" s="486">
        <v>45078</v>
      </c>
      <c r="B203" s="487">
        <v>18615277</v>
      </c>
      <c r="C203" s="486">
        <v>3.1</v>
      </c>
      <c r="D203" s="486">
        <v>0</v>
      </c>
      <c r="E203" s="488">
        <v>618710.38</v>
      </c>
      <c r="F203" s="488">
        <v>31861.99</v>
      </c>
      <c r="G203" s="488">
        <v>43300.88</v>
      </c>
      <c r="H203" s="486">
        <v>0</v>
      </c>
      <c r="I203" s="488">
        <v>100635.19</v>
      </c>
      <c r="J203" s="486">
        <v>0</v>
      </c>
      <c r="K203" s="486">
        <v>0</v>
      </c>
      <c r="L203" s="488">
        <v>116877.98</v>
      </c>
      <c r="M203" s="488">
        <v>292676.03999999998</v>
      </c>
      <c r="N203" s="488">
        <v>911386.42</v>
      </c>
    </row>
    <row r="204" spans="1:14" x14ac:dyDescent="0.2">
      <c r="A204" s="486">
        <v>46128</v>
      </c>
      <c r="B204" s="487">
        <v>17137380</v>
      </c>
      <c r="C204" s="486">
        <v>2.81</v>
      </c>
      <c r="D204" s="486">
        <v>0</v>
      </c>
      <c r="E204" s="488">
        <v>571294.61</v>
      </c>
      <c r="F204" s="486">
        <v>0</v>
      </c>
      <c r="G204" s="488">
        <v>16915.21</v>
      </c>
      <c r="H204" s="486">
        <v>0</v>
      </c>
      <c r="I204" s="488">
        <v>26165.11</v>
      </c>
      <c r="J204" s="488">
        <v>5947.6</v>
      </c>
      <c r="K204" s="486">
        <v>0</v>
      </c>
      <c r="L204" s="488">
        <v>141284.89000000001</v>
      </c>
      <c r="M204" s="488">
        <v>190312.8</v>
      </c>
      <c r="N204" s="488">
        <v>761607.41</v>
      </c>
    </row>
    <row r="205" spans="1:14" x14ac:dyDescent="0.2">
      <c r="A205" s="486">
        <v>46130</v>
      </c>
      <c r="B205" s="487">
        <v>51099240</v>
      </c>
      <c r="C205" s="486">
        <v>3.03</v>
      </c>
      <c r="D205" s="486">
        <v>0</v>
      </c>
      <c r="E205" s="488">
        <v>1699597</v>
      </c>
      <c r="F205" s="486">
        <v>0</v>
      </c>
      <c r="G205" s="488">
        <v>108966.89</v>
      </c>
      <c r="H205" s="486">
        <v>0</v>
      </c>
      <c r="I205" s="488">
        <v>102059.34</v>
      </c>
      <c r="J205" s="486">
        <v>0</v>
      </c>
      <c r="K205" s="488">
        <v>21396.03</v>
      </c>
      <c r="L205" s="488">
        <v>542166.93999999994</v>
      </c>
      <c r="M205" s="488">
        <v>774589.2</v>
      </c>
      <c r="N205" s="488">
        <v>2474186.2000000002</v>
      </c>
    </row>
    <row r="206" spans="1:14" x14ac:dyDescent="0.2">
      <c r="A206" s="486">
        <v>46131</v>
      </c>
      <c r="B206" s="487">
        <v>44036052</v>
      </c>
      <c r="C206" s="486">
        <v>2.75</v>
      </c>
      <c r="D206" s="486">
        <v>0</v>
      </c>
      <c r="E206" s="488">
        <v>1468899.58</v>
      </c>
      <c r="F206" s="486">
        <v>0</v>
      </c>
      <c r="G206" s="488">
        <v>58472.49</v>
      </c>
      <c r="H206" s="486">
        <v>0</v>
      </c>
      <c r="I206" s="488">
        <v>94450.73</v>
      </c>
      <c r="J206" s="486">
        <v>0</v>
      </c>
      <c r="K206" s="488">
        <v>97527.64</v>
      </c>
      <c r="L206" s="488">
        <v>491845.69</v>
      </c>
      <c r="M206" s="488">
        <v>742296.54</v>
      </c>
      <c r="N206" s="488">
        <v>2211196.12</v>
      </c>
    </row>
    <row r="207" spans="1:14" x14ac:dyDescent="0.2">
      <c r="A207" s="486">
        <v>46132</v>
      </c>
      <c r="B207" s="487">
        <v>26205310</v>
      </c>
      <c r="C207" s="486">
        <v>2.72</v>
      </c>
      <c r="D207" s="486">
        <v>0</v>
      </c>
      <c r="E207" s="488">
        <v>874393.63</v>
      </c>
      <c r="F207" s="486">
        <v>0</v>
      </c>
      <c r="G207" s="488">
        <v>27711.1</v>
      </c>
      <c r="H207" s="486">
        <v>0</v>
      </c>
      <c r="I207" s="488">
        <v>42730.21</v>
      </c>
      <c r="J207" s="486">
        <v>0</v>
      </c>
      <c r="K207" s="488">
        <v>23397.86</v>
      </c>
      <c r="L207" s="488">
        <v>227916.15</v>
      </c>
      <c r="M207" s="488">
        <v>321755.32</v>
      </c>
      <c r="N207" s="488">
        <v>1196148.95</v>
      </c>
    </row>
    <row r="208" spans="1:14" x14ac:dyDescent="0.2">
      <c r="A208" s="486">
        <v>46134</v>
      </c>
      <c r="B208" s="487">
        <v>114420130</v>
      </c>
      <c r="C208" s="486">
        <v>2.63</v>
      </c>
      <c r="D208" s="486">
        <v>0</v>
      </c>
      <c r="E208" s="488">
        <v>3821393.2</v>
      </c>
      <c r="F208" s="486">
        <v>0</v>
      </c>
      <c r="G208" s="488">
        <v>95073.46</v>
      </c>
      <c r="H208" s="486">
        <v>0</v>
      </c>
      <c r="I208" s="488">
        <v>148095.88</v>
      </c>
      <c r="J208" s="486">
        <v>0</v>
      </c>
      <c r="K208" s="486">
        <v>0</v>
      </c>
      <c r="L208" s="488">
        <v>818778.86</v>
      </c>
      <c r="M208" s="488">
        <v>1061948.2</v>
      </c>
      <c r="N208" s="488">
        <v>4883341.4000000004</v>
      </c>
    </row>
    <row r="209" spans="1:14" x14ac:dyDescent="0.2">
      <c r="A209" s="486">
        <v>46135</v>
      </c>
      <c r="B209" s="487">
        <v>16125780</v>
      </c>
      <c r="C209" s="486">
        <v>2.82</v>
      </c>
      <c r="D209" s="486">
        <v>0</v>
      </c>
      <c r="E209" s="488">
        <v>537516.43000000005</v>
      </c>
      <c r="F209" s="486">
        <v>0</v>
      </c>
      <c r="G209" s="488">
        <v>19751</v>
      </c>
      <c r="H209" s="486">
        <v>0</v>
      </c>
      <c r="I209" s="488">
        <v>30285.19</v>
      </c>
      <c r="J209" s="488">
        <v>5010.5200000000004</v>
      </c>
      <c r="K209" s="486">
        <v>0</v>
      </c>
      <c r="L209" s="488">
        <v>162091.34</v>
      </c>
      <c r="M209" s="488">
        <v>217138.05</v>
      </c>
      <c r="N209" s="488">
        <v>754654.48</v>
      </c>
    </row>
    <row r="210" spans="1:14" x14ac:dyDescent="0.2">
      <c r="A210" s="486">
        <v>46137</v>
      </c>
      <c r="B210" s="487">
        <v>11952330</v>
      </c>
      <c r="C210" s="486">
        <v>2.74</v>
      </c>
      <c r="D210" s="486">
        <v>0</v>
      </c>
      <c r="E210" s="488">
        <v>398731.88</v>
      </c>
      <c r="F210" s="486">
        <v>0</v>
      </c>
      <c r="G210" s="488">
        <v>17512.22</v>
      </c>
      <c r="H210" s="486">
        <v>0</v>
      </c>
      <c r="I210" s="488">
        <v>26761.69</v>
      </c>
      <c r="J210" s="486">
        <v>0</v>
      </c>
      <c r="K210" s="486">
        <v>0</v>
      </c>
      <c r="L210" s="488">
        <v>148758.21</v>
      </c>
      <c r="M210" s="488">
        <v>193032.12</v>
      </c>
      <c r="N210" s="488">
        <v>591764</v>
      </c>
    </row>
    <row r="211" spans="1:14" x14ac:dyDescent="0.2">
      <c r="A211" s="486">
        <v>46140</v>
      </c>
      <c r="B211" s="487">
        <v>29308500</v>
      </c>
      <c r="C211" s="486">
        <v>2.69</v>
      </c>
      <c r="D211" s="486">
        <v>0</v>
      </c>
      <c r="E211" s="488">
        <v>978239.48</v>
      </c>
      <c r="F211" s="486">
        <v>0</v>
      </c>
      <c r="G211" s="488">
        <v>37611.47</v>
      </c>
      <c r="H211" s="486">
        <v>0</v>
      </c>
      <c r="I211" s="488">
        <v>57706.02</v>
      </c>
      <c r="J211" s="488">
        <v>4059.61</v>
      </c>
      <c r="K211" s="488">
        <v>9072.31</v>
      </c>
      <c r="L211" s="488">
        <v>304436.83</v>
      </c>
      <c r="M211" s="488">
        <v>412886.24</v>
      </c>
      <c r="N211" s="488">
        <v>1391125.72</v>
      </c>
    </row>
    <row r="212" spans="1:14" x14ac:dyDescent="0.2">
      <c r="A212" s="486">
        <v>47060</v>
      </c>
      <c r="B212" s="487">
        <v>36222665</v>
      </c>
      <c r="C212" s="486">
        <v>0.78</v>
      </c>
      <c r="D212" s="486">
        <v>0</v>
      </c>
      <c r="E212" s="488">
        <v>1232746.3999999999</v>
      </c>
      <c r="F212" s="486">
        <v>0</v>
      </c>
      <c r="G212" s="488">
        <v>78704.41</v>
      </c>
      <c r="H212" s="486">
        <v>0</v>
      </c>
      <c r="I212" s="488">
        <v>162887.07999999999</v>
      </c>
      <c r="J212" s="486">
        <v>0</v>
      </c>
      <c r="K212" s="486">
        <v>554.6</v>
      </c>
      <c r="L212" s="488">
        <v>174924.64</v>
      </c>
      <c r="M212" s="488">
        <v>417070.73</v>
      </c>
      <c r="N212" s="488">
        <v>1649817.13</v>
      </c>
    </row>
    <row r="213" spans="1:14" x14ac:dyDescent="0.2">
      <c r="A213" s="486">
        <v>47062</v>
      </c>
      <c r="B213" s="487">
        <v>35010814</v>
      </c>
      <c r="C213" s="486">
        <v>1.79</v>
      </c>
      <c r="D213" s="486">
        <v>0</v>
      </c>
      <c r="E213" s="488">
        <v>1179375.33</v>
      </c>
      <c r="F213" s="486">
        <v>0</v>
      </c>
      <c r="G213" s="488">
        <v>274274.18</v>
      </c>
      <c r="H213" s="486">
        <v>0</v>
      </c>
      <c r="I213" s="488">
        <v>418039.24</v>
      </c>
      <c r="J213" s="486">
        <v>0</v>
      </c>
      <c r="K213" s="488">
        <v>29835.55</v>
      </c>
      <c r="L213" s="488">
        <v>473184.3</v>
      </c>
      <c r="M213" s="488">
        <v>1195333.26</v>
      </c>
      <c r="N213" s="488">
        <v>2374708.59</v>
      </c>
    </row>
    <row r="214" spans="1:14" x14ac:dyDescent="0.2">
      <c r="A214" s="486">
        <v>47064</v>
      </c>
      <c r="B214" s="487">
        <v>6931580</v>
      </c>
      <c r="C214" s="486">
        <v>1.55</v>
      </c>
      <c r="D214" s="486">
        <v>0</v>
      </c>
      <c r="E214" s="488">
        <v>234068.02</v>
      </c>
      <c r="F214" s="486">
        <v>0</v>
      </c>
      <c r="G214" s="488">
        <v>51308.65</v>
      </c>
      <c r="H214" s="486">
        <v>0</v>
      </c>
      <c r="I214" s="488">
        <v>66501.960000000006</v>
      </c>
      <c r="J214" s="486">
        <v>106.94</v>
      </c>
      <c r="K214" s="488">
        <v>55250.21</v>
      </c>
      <c r="L214" s="488">
        <v>66064.62</v>
      </c>
      <c r="M214" s="488">
        <v>239232.38</v>
      </c>
      <c r="N214" s="488">
        <v>473300.4</v>
      </c>
    </row>
    <row r="215" spans="1:14" x14ac:dyDescent="0.2">
      <c r="A215" s="486">
        <v>47065</v>
      </c>
      <c r="B215" s="487">
        <v>52675959</v>
      </c>
      <c r="C215" s="486">
        <v>0.9</v>
      </c>
      <c r="D215" s="486">
        <v>0</v>
      </c>
      <c r="E215" s="488">
        <v>1790524.33</v>
      </c>
      <c r="F215" s="488">
        <v>1176.3900000000001</v>
      </c>
      <c r="G215" s="488">
        <v>76066</v>
      </c>
      <c r="H215" s="486">
        <v>0</v>
      </c>
      <c r="I215" s="488">
        <v>124962.46</v>
      </c>
      <c r="J215" s="488">
        <v>29872.51</v>
      </c>
      <c r="K215" s="488">
        <v>145893.92000000001</v>
      </c>
      <c r="L215" s="488">
        <v>194199.22</v>
      </c>
      <c r="M215" s="488">
        <v>572170.5</v>
      </c>
      <c r="N215" s="488">
        <v>2362694.83</v>
      </c>
    </row>
    <row r="216" spans="1:14" x14ac:dyDescent="0.2">
      <c r="A216" s="486">
        <v>48066</v>
      </c>
      <c r="B216" s="487">
        <v>230997603</v>
      </c>
      <c r="C216" s="486">
        <v>1.44</v>
      </c>
      <c r="D216" s="486">
        <v>0</v>
      </c>
      <c r="E216" s="488">
        <v>7809123.4500000002</v>
      </c>
      <c r="F216" s="486">
        <v>0</v>
      </c>
      <c r="G216" s="488">
        <v>46188.42</v>
      </c>
      <c r="H216" s="486">
        <v>0</v>
      </c>
      <c r="I216" s="488">
        <v>454058.54</v>
      </c>
      <c r="J216" s="486">
        <v>0</v>
      </c>
      <c r="K216" s="486">
        <v>0</v>
      </c>
      <c r="L216" s="488">
        <v>1955544.23</v>
      </c>
      <c r="M216" s="488">
        <v>2455791.19</v>
      </c>
      <c r="N216" s="488">
        <v>10264914.640000001</v>
      </c>
    </row>
    <row r="217" spans="1:14" x14ac:dyDescent="0.2">
      <c r="A217" s="486">
        <v>48068</v>
      </c>
      <c r="B217" s="487">
        <v>1046552892</v>
      </c>
      <c r="C217" s="486">
        <v>1.69</v>
      </c>
      <c r="D217" s="486">
        <v>0</v>
      </c>
      <c r="E217" s="488">
        <v>35290108.880000003</v>
      </c>
      <c r="F217" s="486">
        <v>0</v>
      </c>
      <c r="G217" s="488">
        <v>122949.64</v>
      </c>
      <c r="H217" s="486">
        <v>0</v>
      </c>
      <c r="I217" s="488">
        <v>1206174.1000000001</v>
      </c>
      <c r="J217" s="486">
        <v>0</v>
      </c>
      <c r="K217" s="486">
        <v>0</v>
      </c>
      <c r="L217" s="488">
        <v>5212296.58</v>
      </c>
      <c r="M217" s="488">
        <v>6541420.3200000003</v>
      </c>
      <c r="N217" s="488">
        <v>41831529.200000003</v>
      </c>
    </row>
    <row r="218" spans="1:14" x14ac:dyDescent="0.2">
      <c r="A218" s="486">
        <v>48069</v>
      </c>
      <c r="B218" s="487">
        <v>163279709</v>
      </c>
      <c r="C218" s="486">
        <v>1.54</v>
      </c>
      <c r="D218" s="486">
        <v>0</v>
      </c>
      <c r="E218" s="488">
        <v>5514246.4100000001</v>
      </c>
      <c r="F218" s="486">
        <v>0</v>
      </c>
      <c r="G218" s="488">
        <v>19712.73</v>
      </c>
      <c r="H218" s="486">
        <v>0</v>
      </c>
      <c r="I218" s="488">
        <v>193482.78</v>
      </c>
      <c r="J218" s="486">
        <v>0</v>
      </c>
      <c r="K218" s="486">
        <v>0</v>
      </c>
      <c r="L218" s="488">
        <v>819904.41</v>
      </c>
      <c r="M218" s="488">
        <v>1033099.92</v>
      </c>
      <c r="N218" s="488">
        <v>6547346.3300000001</v>
      </c>
    </row>
    <row r="219" spans="1:14" x14ac:dyDescent="0.2">
      <c r="A219" s="486">
        <v>48070</v>
      </c>
      <c r="B219" s="487">
        <v>102719459</v>
      </c>
      <c r="C219" s="486">
        <v>1.65</v>
      </c>
      <c r="D219" s="486">
        <v>0</v>
      </c>
      <c r="E219" s="488">
        <v>3465143.37</v>
      </c>
      <c r="F219" s="486">
        <v>0</v>
      </c>
      <c r="G219" s="488">
        <v>75063.259999999995</v>
      </c>
      <c r="H219" s="486">
        <v>0</v>
      </c>
      <c r="I219" s="488">
        <v>217198.34</v>
      </c>
      <c r="J219" s="486">
        <v>0</v>
      </c>
      <c r="K219" s="486">
        <v>0</v>
      </c>
      <c r="L219" s="488">
        <v>802471.45</v>
      </c>
      <c r="M219" s="488">
        <v>1094733.05</v>
      </c>
      <c r="N219" s="488">
        <v>4559876.42</v>
      </c>
    </row>
    <row r="220" spans="1:14" x14ac:dyDescent="0.2">
      <c r="A220" s="486">
        <v>48071</v>
      </c>
      <c r="B220" s="487">
        <v>1246294514</v>
      </c>
      <c r="C220" s="486">
        <v>1.6</v>
      </c>
      <c r="D220" s="486">
        <v>0</v>
      </c>
      <c r="E220" s="488">
        <v>42063935.399999999</v>
      </c>
      <c r="F220" s="486">
        <v>0</v>
      </c>
      <c r="G220" s="488">
        <v>144212.42000000001</v>
      </c>
      <c r="H220" s="486">
        <v>0</v>
      </c>
      <c r="I220" s="488">
        <v>1393614.09</v>
      </c>
      <c r="J220" s="486">
        <v>0</v>
      </c>
      <c r="K220" s="486">
        <v>0</v>
      </c>
      <c r="L220" s="488">
        <v>5928253.6399999997</v>
      </c>
      <c r="M220" s="488">
        <v>7466080.1500000004</v>
      </c>
      <c r="N220" s="488">
        <v>49530015.549999997</v>
      </c>
    </row>
    <row r="221" spans="1:14" x14ac:dyDescent="0.2">
      <c r="A221" s="486">
        <v>48072</v>
      </c>
      <c r="B221" s="487">
        <v>399630753</v>
      </c>
      <c r="C221" s="486">
        <v>1.47</v>
      </c>
      <c r="D221" s="486">
        <v>0</v>
      </c>
      <c r="E221" s="488">
        <v>13505837.01</v>
      </c>
      <c r="F221" s="486">
        <v>0</v>
      </c>
      <c r="G221" s="488">
        <v>69329.48</v>
      </c>
      <c r="H221" s="486">
        <v>0</v>
      </c>
      <c r="I221" s="488">
        <v>681942.98</v>
      </c>
      <c r="J221" s="486">
        <v>0</v>
      </c>
      <c r="K221" s="486">
        <v>0</v>
      </c>
      <c r="L221" s="488">
        <v>3077661.29</v>
      </c>
      <c r="M221" s="488">
        <v>3828933.74</v>
      </c>
      <c r="N221" s="488">
        <v>17334770.75</v>
      </c>
    </row>
    <row r="222" spans="1:14" x14ac:dyDescent="0.2">
      <c r="A222" s="486">
        <v>48073</v>
      </c>
      <c r="B222" s="487">
        <v>598606176</v>
      </c>
      <c r="C222" s="486">
        <v>1.48</v>
      </c>
      <c r="D222" s="486">
        <v>0</v>
      </c>
      <c r="E222" s="488">
        <v>20228315.399999999</v>
      </c>
      <c r="F222" s="486">
        <v>0</v>
      </c>
      <c r="G222" s="488">
        <v>81284.39</v>
      </c>
      <c r="H222" s="486">
        <v>0</v>
      </c>
      <c r="I222" s="488">
        <v>798950.99</v>
      </c>
      <c r="J222" s="486">
        <v>0</v>
      </c>
      <c r="K222" s="486">
        <v>0</v>
      </c>
      <c r="L222" s="488">
        <v>3620882.69</v>
      </c>
      <c r="M222" s="488">
        <v>4501118.07</v>
      </c>
      <c r="N222" s="488">
        <v>24729433.469999999</v>
      </c>
    </row>
    <row r="223" spans="1:14" x14ac:dyDescent="0.2">
      <c r="A223" s="486">
        <v>48074</v>
      </c>
      <c r="B223" s="487">
        <v>390347914</v>
      </c>
      <c r="C223" s="486">
        <v>1.56</v>
      </c>
      <c r="D223" s="486">
        <v>0</v>
      </c>
      <c r="E223" s="488">
        <v>13180066.09</v>
      </c>
      <c r="F223" s="486">
        <v>0</v>
      </c>
      <c r="G223" s="488">
        <v>40248.42</v>
      </c>
      <c r="H223" s="486">
        <v>0</v>
      </c>
      <c r="I223" s="488">
        <v>395435.01</v>
      </c>
      <c r="J223" s="486">
        <v>0</v>
      </c>
      <c r="K223" s="486">
        <v>0</v>
      </c>
      <c r="L223" s="488">
        <v>1619349.1</v>
      </c>
      <c r="M223" s="488">
        <v>2055032.53</v>
      </c>
      <c r="N223" s="488">
        <v>15235098.619999999</v>
      </c>
    </row>
    <row r="224" spans="1:14" x14ac:dyDescent="0.2">
      <c r="A224" s="486">
        <v>48075</v>
      </c>
      <c r="B224" s="487">
        <v>33885696</v>
      </c>
      <c r="C224" s="486">
        <v>1.56</v>
      </c>
      <c r="D224" s="486">
        <v>0</v>
      </c>
      <c r="E224" s="488">
        <v>1144147.81</v>
      </c>
      <c r="F224" s="486">
        <v>0</v>
      </c>
      <c r="G224" s="488">
        <v>6301.53</v>
      </c>
      <c r="H224" s="486">
        <v>0</v>
      </c>
      <c r="I224" s="488">
        <v>48545.64</v>
      </c>
      <c r="J224" s="486">
        <v>0</v>
      </c>
      <c r="K224" s="486">
        <v>0</v>
      </c>
      <c r="L224" s="488">
        <v>197636.98</v>
      </c>
      <c r="M224" s="488">
        <v>252484.15</v>
      </c>
      <c r="N224" s="488">
        <v>1396631.96</v>
      </c>
    </row>
    <row r="225" spans="1:14" x14ac:dyDescent="0.2">
      <c r="A225" s="486">
        <v>48077</v>
      </c>
      <c r="B225" s="487">
        <v>714086438</v>
      </c>
      <c r="C225" s="486">
        <v>1.52</v>
      </c>
      <c r="D225" s="486">
        <v>0</v>
      </c>
      <c r="E225" s="488">
        <v>24120868.719999999</v>
      </c>
      <c r="F225" s="486">
        <v>0</v>
      </c>
      <c r="G225" s="488">
        <v>105196.78</v>
      </c>
      <c r="H225" s="486">
        <v>0</v>
      </c>
      <c r="I225" s="488">
        <v>1034293.99</v>
      </c>
      <c r="J225" s="486">
        <v>0</v>
      </c>
      <c r="K225" s="486">
        <v>0</v>
      </c>
      <c r="L225" s="488">
        <v>4689110.62</v>
      </c>
      <c r="M225" s="488">
        <v>5828601.3799999999</v>
      </c>
      <c r="N225" s="488">
        <v>29949470.100000001</v>
      </c>
    </row>
    <row r="226" spans="1:14" x14ac:dyDescent="0.2">
      <c r="A226" s="486">
        <v>48078</v>
      </c>
      <c r="B226" s="487">
        <v>2650102209</v>
      </c>
      <c r="C226" s="486">
        <v>1.58</v>
      </c>
      <c r="D226" s="486">
        <v>0</v>
      </c>
      <c r="E226" s="488">
        <v>89462309.379999995</v>
      </c>
      <c r="F226" s="488">
        <v>17925.990000000002</v>
      </c>
      <c r="G226" s="488">
        <v>320632.21999999997</v>
      </c>
      <c r="H226" s="488">
        <v>156477.04999999999</v>
      </c>
      <c r="I226" s="488">
        <v>3147158.55</v>
      </c>
      <c r="J226" s="486">
        <v>0</v>
      </c>
      <c r="K226" s="486">
        <v>0</v>
      </c>
      <c r="L226" s="488">
        <v>13997697.83</v>
      </c>
      <c r="M226" s="488">
        <v>17639891.640000001</v>
      </c>
      <c r="N226" s="488">
        <v>107102201.02</v>
      </c>
    </row>
    <row r="227" spans="1:14" x14ac:dyDescent="0.2">
      <c r="A227" s="486">
        <v>48080</v>
      </c>
      <c r="B227" s="487">
        <v>369774342</v>
      </c>
      <c r="C227" s="486">
        <v>1.54</v>
      </c>
      <c r="D227" s="486">
        <v>0</v>
      </c>
      <c r="E227" s="488">
        <v>12487937.73</v>
      </c>
      <c r="F227" s="488">
        <v>58762.97</v>
      </c>
      <c r="G227" s="488">
        <v>23822.240000000002</v>
      </c>
      <c r="H227" s="486">
        <v>0</v>
      </c>
      <c r="I227" s="488">
        <v>234276.71</v>
      </c>
      <c r="J227" s="488">
        <v>419529.03</v>
      </c>
      <c r="K227" s="486">
        <v>0</v>
      </c>
      <c r="L227" s="488">
        <v>900981.59</v>
      </c>
      <c r="M227" s="488">
        <v>1637372.54</v>
      </c>
      <c r="N227" s="488">
        <v>14125310.27</v>
      </c>
    </row>
    <row r="228" spans="1:14" x14ac:dyDescent="0.2">
      <c r="A228" s="486">
        <v>49132</v>
      </c>
      <c r="B228" s="487">
        <v>172219520</v>
      </c>
      <c r="C228" s="486">
        <v>1.56</v>
      </c>
      <c r="D228" s="486">
        <v>0</v>
      </c>
      <c r="E228" s="488">
        <v>5814978.3200000003</v>
      </c>
      <c r="F228" s="486">
        <v>0</v>
      </c>
      <c r="G228" s="488">
        <v>76144.570000000007</v>
      </c>
      <c r="H228" s="486">
        <v>0</v>
      </c>
      <c r="I228" s="488">
        <v>298788.99</v>
      </c>
      <c r="J228" s="486">
        <v>0</v>
      </c>
      <c r="K228" s="486">
        <v>0</v>
      </c>
      <c r="L228" s="488">
        <v>1087682.8700000001</v>
      </c>
      <c r="M228" s="488">
        <v>1462616.43</v>
      </c>
      <c r="N228" s="488">
        <v>7277594.75</v>
      </c>
    </row>
    <row r="229" spans="1:14" x14ac:dyDescent="0.2">
      <c r="A229" s="486">
        <v>49135</v>
      </c>
      <c r="B229" s="487">
        <v>13512980</v>
      </c>
      <c r="C229" s="486">
        <v>1.74</v>
      </c>
      <c r="D229" s="486">
        <v>0</v>
      </c>
      <c r="E229" s="488">
        <v>455430.40000000002</v>
      </c>
      <c r="F229" s="486">
        <v>0</v>
      </c>
      <c r="G229" s="488">
        <v>5146.8900000000003</v>
      </c>
      <c r="H229" s="486">
        <v>0</v>
      </c>
      <c r="I229" s="488">
        <v>20185.060000000001</v>
      </c>
      <c r="J229" s="486">
        <v>0</v>
      </c>
      <c r="K229" s="486">
        <v>0</v>
      </c>
      <c r="L229" s="488">
        <v>72314.73</v>
      </c>
      <c r="M229" s="488">
        <v>97646.68</v>
      </c>
      <c r="N229" s="488">
        <v>553077.07999999996</v>
      </c>
    </row>
    <row r="230" spans="1:14" x14ac:dyDescent="0.2">
      <c r="A230" s="486">
        <v>49137</v>
      </c>
      <c r="B230" s="487">
        <v>29804740</v>
      </c>
      <c r="C230" s="486">
        <v>1.77</v>
      </c>
      <c r="D230" s="486">
        <v>0</v>
      </c>
      <c r="E230" s="488">
        <v>1004207.83</v>
      </c>
      <c r="F230" s="486">
        <v>0</v>
      </c>
      <c r="G230" s="488">
        <v>15767.37</v>
      </c>
      <c r="H230" s="486">
        <v>0</v>
      </c>
      <c r="I230" s="488">
        <v>63850.26</v>
      </c>
      <c r="J230" s="486">
        <v>0</v>
      </c>
      <c r="K230" s="486">
        <v>0</v>
      </c>
      <c r="L230" s="488">
        <v>217703.92</v>
      </c>
      <c r="M230" s="488">
        <v>297321.53999999998</v>
      </c>
      <c r="N230" s="488">
        <v>1301529.3700000001</v>
      </c>
    </row>
    <row r="231" spans="1:14" x14ac:dyDescent="0.2">
      <c r="A231" s="486">
        <v>49140</v>
      </c>
      <c r="B231" s="487">
        <v>29242830</v>
      </c>
      <c r="C231" s="486">
        <v>1.76</v>
      </c>
      <c r="D231" s="486">
        <v>0</v>
      </c>
      <c r="E231" s="488">
        <v>985375.76</v>
      </c>
      <c r="F231" s="486">
        <v>0</v>
      </c>
      <c r="G231" s="488">
        <v>25269.8</v>
      </c>
      <c r="H231" s="486">
        <v>0</v>
      </c>
      <c r="I231" s="488">
        <v>89793.36</v>
      </c>
      <c r="J231" s="486">
        <v>0</v>
      </c>
      <c r="K231" s="486">
        <v>0</v>
      </c>
      <c r="L231" s="488">
        <v>352319.91</v>
      </c>
      <c r="M231" s="488">
        <v>467383.07</v>
      </c>
      <c r="N231" s="488">
        <v>1452758.83</v>
      </c>
    </row>
    <row r="232" spans="1:14" x14ac:dyDescent="0.2">
      <c r="A232" s="486">
        <v>49142</v>
      </c>
      <c r="B232" s="487">
        <v>241621010</v>
      </c>
      <c r="C232" s="486">
        <v>1.8</v>
      </c>
      <c r="D232" s="486">
        <v>0</v>
      </c>
      <c r="E232" s="488">
        <v>8138423.8300000001</v>
      </c>
      <c r="F232" s="486">
        <v>0</v>
      </c>
      <c r="G232" s="488">
        <v>108113.43</v>
      </c>
      <c r="H232" s="486">
        <v>0</v>
      </c>
      <c r="I232" s="488">
        <v>382298.58</v>
      </c>
      <c r="J232" s="486">
        <v>0</v>
      </c>
      <c r="K232" s="486">
        <v>0</v>
      </c>
      <c r="L232" s="488">
        <v>1455363.58</v>
      </c>
      <c r="M232" s="488">
        <v>1945775.58</v>
      </c>
      <c r="N232" s="488">
        <v>10084199.41</v>
      </c>
    </row>
    <row r="233" spans="1:14" x14ac:dyDescent="0.2">
      <c r="A233" s="486">
        <v>49144</v>
      </c>
      <c r="B233" s="487">
        <v>151508670</v>
      </c>
      <c r="C233" s="486">
        <v>1.61</v>
      </c>
      <c r="D233" s="486">
        <v>0</v>
      </c>
      <c r="E233" s="488">
        <v>5113079.75</v>
      </c>
      <c r="F233" s="486">
        <v>0</v>
      </c>
      <c r="G233" s="488">
        <v>101058.68</v>
      </c>
      <c r="H233" s="486">
        <v>0</v>
      </c>
      <c r="I233" s="488">
        <v>396332</v>
      </c>
      <c r="J233" s="486">
        <v>0</v>
      </c>
      <c r="K233" s="486">
        <v>0</v>
      </c>
      <c r="L233" s="488">
        <v>1519672.67</v>
      </c>
      <c r="M233" s="488">
        <v>2017063.34</v>
      </c>
      <c r="N233" s="488">
        <v>7130143.0899999999</v>
      </c>
    </row>
    <row r="234" spans="1:14" x14ac:dyDescent="0.2">
      <c r="A234" s="486">
        <v>49148</v>
      </c>
      <c r="B234" s="487">
        <v>749548080</v>
      </c>
      <c r="C234" s="486">
        <v>1.79</v>
      </c>
      <c r="D234" s="486">
        <v>0</v>
      </c>
      <c r="E234" s="488">
        <v>25249299.109999999</v>
      </c>
      <c r="F234" s="486">
        <v>0</v>
      </c>
      <c r="G234" s="488">
        <v>238999.14</v>
      </c>
      <c r="H234" s="486">
        <v>0</v>
      </c>
      <c r="I234" s="488">
        <v>820576.28</v>
      </c>
      <c r="J234" s="486">
        <v>0</v>
      </c>
      <c r="K234" s="486">
        <v>0</v>
      </c>
      <c r="L234" s="488">
        <v>2885963.42</v>
      </c>
      <c r="M234" s="488">
        <v>3945538.84</v>
      </c>
      <c r="N234" s="488">
        <v>29194837.949999999</v>
      </c>
    </row>
    <row r="235" spans="1:14" x14ac:dyDescent="0.2">
      <c r="A235" s="486">
        <v>50001</v>
      </c>
      <c r="B235" s="487">
        <v>422781521</v>
      </c>
      <c r="C235" s="486">
        <v>1.61</v>
      </c>
      <c r="D235" s="486">
        <v>0</v>
      </c>
      <c r="E235" s="488">
        <v>14267933.529999999</v>
      </c>
      <c r="F235" s="486">
        <v>0</v>
      </c>
      <c r="G235" s="488">
        <v>245443.06</v>
      </c>
      <c r="H235" s="486">
        <v>0</v>
      </c>
      <c r="I235" s="488">
        <v>1102935.95</v>
      </c>
      <c r="J235" s="486">
        <v>0</v>
      </c>
      <c r="K235" s="486">
        <v>0</v>
      </c>
      <c r="L235" s="488">
        <v>3041812.99</v>
      </c>
      <c r="M235" s="488">
        <v>4390192</v>
      </c>
      <c r="N235" s="488">
        <v>18658125.530000001</v>
      </c>
    </row>
    <row r="236" spans="1:14" x14ac:dyDescent="0.2">
      <c r="A236" s="486">
        <v>50002</v>
      </c>
      <c r="B236" s="487">
        <v>37510429</v>
      </c>
      <c r="C236" s="486">
        <v>1.56</v>
      </c>
      <c r="D236" s="486">
        <v>0</v>
      </c>
      <c r="E236" s="488">
        <v>1266536.6299999999</v>
      </c>
      <c r="F236" s="486">
        <v>0</v>
      </c>
      <c r="G236" s="488">
        <v>29809.73</v>
      </c>
      <c r="H236" s="486">
        <v>220.49</v>
      </c>
      <c r="I236" s="488">
        <v>133954.60999999999</v>
      </c>
      <c r="J236" s="486">
        <v>526.54</v>
      </c>
      <c r="K236" s="486">
        <v>0</v>
      </c>
      <c r="L236" s="488">
        <v>364288.12</v>
      </c>
      <c r="M236" s="488">
        <v>528799.49</v>
      </c>
      <c r="N236" s="488">
        <v>1795336.12</v>
      </c>
    </row>
    <row r="237" spans="1:14" x14ac:dyDescent="0.2">
      <c r="A237" s="486">
        <v>50003</v>
      </c>
      <c r="B237" s="487">
        <v>176830851</v>
      </c>
      <c r="C237" s="486">
        <v>1.6</v>
      </c>
      <c r="D237" s="486">
        <v>0</v>
      </c>
      <c r="E237" s="488">
        <v>5968253.4199999999</v>
      </c>
      <c r="F237" s="486">
        <v>0</v>
      </c>
      <c r="G237" s="488">
        <v>120274.92</v>
      </c>
      <c r="H237" s="486">
        <v>0</v>
      </c>
      <c r="I237" s="488">
        <v>540473.79</v>
      </c>
      <c r="J237" s="486">
        <v>0</v>
      </c>
      <c r="K237" s="486">
        <v>0</v>
      </c>
      <c r="L237" s="488">
        <v>1386476.25</v>
      </c>
      <c r="M237" s="488">
        <v>2047224.96</v>
      </c>
      <c r="N237" s="488">
        <v>8015478.3799999999</v>
      </c>
    </row>
    <row r="238" spans="1:14" x14ac:dyDescent="0.2">
      <c r="A238" s="486">
        <v>50005</v>
      </c>
      <c r="B238" s="487">
        <v>115421450</v>
      </c>
      <c r="C238" s="486">
        <v>1.64</v>
      </c>
      <c r="D238" s="486">
        <v>0</v>
      </c>
      <c r="E238" s="488">
        <v>3894028.86</v>
      </c>
      <c r="F238" s="486">
        <v>0</v>
      </c>
      <c r="G238" s="488">
        <v>42983.5</v>
      </c>
      <c r="H238" s="486">
        <v>0</v>
      </c>
      <c r="I238" s="488">
        <v>193152.93</v>
      </c>
      <c r="J238" s="486">
        <v>0</v>
      </c>
      <c r="K238" s="486">
        <v>0</v>
      </c>
      <c r="L238" s="488">
        <v>489765.6</v>
      </c>
      <c r="M238" s="488">
        <v>725902.03</v>
      </c>
      <c r="N238" s="488">
        <v>4619930.8899999997</v>
      </c>
    </row>
    <row r="239" spans="1:14" x14ac:dyDescent="0.2">
      <c r="A239" s="486">
        <v>50006</v>
      </c>
      <c r="B239" s="487">
        <v>173500143</v>
      </c>
      <c r="C239" s="486">
        <v>1.58</v>
      </c>
      <c r="D239" s="486">
        <v>0</v>
      </c>
      <c r="E239" s="488">
        <v>5857028.2400000002</v>
      </c>
      <c r="F239" s="486">
        <v>0</v>
      </c>
      <c r="G239" s="488">
        <v>89362.03</v>
      </c>
      <c r="H239" s="486">
        <v>0</v>
      </c>
      <c r="I239" s="488">
        <v>401561.95</v>
      </c>
      <c r="J239" s="486">
        <v>0</v>
      </c>
      <c r="K239" s="486">
        <v>0</v>
      </c>
      <c r="L239" s="488">
        <v>1121931.77</v>
      </c>
      <c r="M239" s="488">
        <v>1612855.75</v>
      </c>
      <c r="N239" s="488">
        <v>7469883.9900000002</v>
      </c>
    </row>
    <row r="240" spans="1:14" x14ac:dyDescent="0.2">
      <c r="A240" s="486">
        <v>50007</v>
      </c>
      <c r="B240" s="487">
        <v>122406614</v>
      </c>
      <c r="C240" s="486">
        <v>1.04</v>
      </c>
      <c r="D240" s="486">
        <v>0</v>
      </c>
      <c r="E240" s="488">
        <v>4154881.97</v>
      </c>
      <c r="F240" s="486">
        <v>0</v>
      </c>
      <c r="G240" s="488">
        <v>33127.910000000003</v>
      </c>
      <c r="H240" s="486">
        <v>0</v>
      </c>
      <c r="I240" s="488">
        <v>148865.29999999999</v>
      </c>
      <c r="J240" s="486">
        <v>0</v>
      </c>
      <c r="K240" s="486">
        <v>0</v>
      </c>
      <c r="L240" s="488">
        <v>419705.69</v>
      </c>
      <c r="M240" s="488">
        <v>601698.9</v>
      </c>
      <c r="N240" s="488">
        <v>4756580.87</v>
      </c>
    </row>
    <row r="241" spans="1:14" x14ac:dyDescent="0.2">
      <c r="A241" s="486">
        <v>50009</v>
      </c>
      <c r="B241" s="487">
        <v>24006322</v>
      </c>
      <c r="C241" s="486">
        <v>1.53</v>
      </c>
      <c r="D241" s="486">
        <v>0</v>
      </c>
      <c r="E241" s="488">
        <v>810818.57</v>
      </c>
      <c r="F241" s="486">
        <v>0</v>
      </c>
      <c r="G241" s="488">
        <v>15667.98</v>
      </c>
      <c r="H241" s="486">
        <v>0</v>
      </c>
      <c r="I241" s="488">
        <v>74356.28</v>
      </c>
      <c r="J241" s="486">
        <v>100.98</v>
      </c>
      <c r="K241" s="486">
        <v>0</v>
      </c>
      <c r="L241" s="488">
        <v>182950.73</v>
      </c>
      <c r="M241" s="488">
        <v>273075.96999999997</v>
      </c>
      <c r="N241" s="488">
        <v>1083894.54</v>
      </c>
    </row>
    <row r="242" spans="1:14" x14ac:dyDescent="0.2">
      <c r="A242" s="486">
        <v>50010</v>
      </c>
      <c r="B242" s="487">
        <v>161919885</v>
      </c>
      <c r="C242" s="486">
        <v>1.62</v>
      </c>
      <c r="D242" s="486">
        <v>0</v>
      </c>
      <c r="E242" s="488">
        <v>5463879.6500000004</v>
      </c>
      <c r="F242" s="486">
        <v>0</v>
      </c>
      <c r="G242" s="488">
        <v>99115.7</v>
      </c>
      <c r="H242" s="486">
        <v>0</v>
      </c>
      <c r="I242" s="488">
        <v>445391.55</v>
      </c>
      <c r="J242" s="486">
        <v>0</v>
      </c>
      <c r="K242" s="486">
        <v>0</v>
      </c>
      <c r="L242" s="488">
        <v>1200793.47</v>
      </c>
      <c r="M242" s="488">
        <v>1745300.72</v>
      </c>
      <c r="N242" s="488">
        <v>7209180.3700000001</v>
      </c>
    </row>
    <row r="243" spans="1:14" x14ac:dyDescent="0.2">
      <c r="A243" s="486">
        <v>50012</v>
      </c>
      <c r="B243" s="487">
        <v>626972314</v>
      </c>
      <c r="C243" s="486">
        <v>1.63</v>
      </c>
      <c r="D243" s="486">
        <v>0</v>
      </c>
      <c r="E243" s="488">
        <v>21154616.420000002</v>
      </c>
      <c r="F243" s="486">
        <v>0</v>
      </c>
      <c r="G243" s="488">
        <v>377868.47</v>
      </c>
      <c r="H243" s="486">
        <v>0</v>
      </c>
      <c r="I243" s="488">
        <v>1698009.75</v>
      </c>
      <c r="J243" s="486">
        <v>0</v>
      </c>
      <c r="K243" s="486">
        <v>0</v>
      </c>
      <c r="L243" s="488">
        <v>4497886.2300000004</v>
      </c>
      <c r="M243" s="488">
        <v>6573764.4400000004</v>
      </c>
      <c r="N243" s="488">
        <v>27728380.859999999</v>
      </c>
    </row>
    <row r="244" spans="1:14" x14ac:dyDescent="0.2">
      <c r="A244" s="486">
        <v>50013</v>
      </c>
      <c r="B244" s="487">
        <v>48380656</v>
      </c>
      <c r="C244" s="486">
        <v>1.63</v>
      </c>
      <c r="D244" s="486">
        <v>0</v>
      </c>
      <c r="E244" s="488">
        <v>1632407.36</v>
      </c>
      <c r="F244" s="486">
        <v>987.29</v>
      </c>
      <c r="G244" s="488">
        <v>17344.45</v>
      </c>
      <c r="H244" s="486">
        <v>0</v>
      </c>
      <c r="I244" s="488">
        <v>77939.94</v>
      </c>
      <c r="J244" s="488">
        <v>51933.69</v>
      </c>
      <c r="K244" s="486">
        <v>0</v>
      </c>
      <c r="L244" s="488">
        <v>198758.78</v>
      </c>
      <c r="M244" s="488">
        <v>346964.15</v>
      </c>
      <c r="N244" s="488">
        <v>1979371.51</v>
      </c>
    </row>
    <row r="245" spans="1:14" x14ac:dyDescent="0.2">
      <c r="A245" s="486">
        <v>50014</v>
      </c>
      <c r="B245" s="487">
        <v>140274434</v>
      </c>
      <c r="C245" s="486">
        <v>1.57</v>
      </c>
      <c r="D245" s="486">
        <v>0</v>
      </c>
      <c r="E245" s="488">
        <v>4735873.9000000004</v>
      </c>
      <c r="F245" s="486">
        <v>0</v>
      </c>
      <c r="G245" s="488">
        <v>90087.56</v>
      </c>
      <c r="H245" s="486">
        <v>0</v>
      </c>
      <c r="I245" s="488">
        <v>404822.22</v>
      </c>
      <c r="J245" s="486">
        <v>0</v>
      </c>
      <c r="K245" s="486">
        <v>0</v>
      </c>
      <c r="L245" s="488">
        <v>1149752.43</v>
      </c>
      <c r="M245" s="488">
        <v>1644662.2</v>
      </c>
      <c r="N245" s="488">
        <v>6380536.0999999996</v>
      </c>
    </row>
    <row r="246" spans="1:14" x14ac:dyDescent="0.2">
      <c r="A246" s="486">
        <v>51150</v>
      </c>
      <c r="B246" s="487">
        <v>18079612</v>
      </c>
      <c r="C246" s="486">
        <v>1.81</v>
      </c>
      <c r="D246" s="486">
        <v>0</v>
      </c>
      <c r="E246" s="488">
        <v>608906.32999999996</v>
      </c>
      <c r="F246" s="486">
        <v>0</v>
      </c>
      <c r="G246" s="488">
        <v>16592.900000000001</v>
      </c>
      <c r="H246" s="486">
        <v>0</v>
      </c>
      <c r="I246" s="488">
        <v>51939.69</v>
      </c>
      <c r="J246" s="488">
        <v>3497.53</v>
      </c>
      <c r="K246" s="486">
        <v>0</v>
      </c>
      <c r="L246" s="488">
        <v>116865.74</v>
      </c>
      <c r="M246" s="488">
        <v>188895.86</v>
      </c>
      <c r="N246" s="488">
        <v>797802.19</v>
      </c>
    </row>
    <row r="247" spans="1:14" x14ac:dyDescent="0.2">
      <c r="A247" s="486">
        <v>51152</v>
      </c>
      <c r="B247" s="487">
        <v>68515875</v>
      </c>
      <c r="C247" s="486">
        <v>1.8</v>
      </c>
      <c r="D247" s="486">
        <v>0</v>
      </c>
      <c r="E247" s="488">
        <v>2307792.81</v>
      </c>
      <c r="F247" s="488">
        <v>1754.2</v>
      </c>
      <c r="G247" s="488">
        <v>77900.72</v>
      </c>
      <c r="H247" s="486">
        <v>0</v>
      </c>
      <c r="I247" s="488">
        <v>245232.48</v>
      </c>
      <c r="J247" s="488">
        <v>14024.26</v>
      </c>
      <c r="K247" s="486">
        <v>0</v>
      </c>
      <c r="L247" s="488">
        <v>563286.49</v>
      </c>
      <c r="M247" s="488">
        <v>902198.15</v>
      </c>
      <c r="N247" s="488">
        <v>3209990.96</v>
      </c>
    </row>
    <row r="248" spans="1:14" x14ac:dyDescent="0.2">
      <c r="A248" s="486">
        <v>51153</v>
      </c>
      <c r="B248" s="487">
        <v>7306402</v>
      </c>
      <c r="C248" s="486">
        <v>1.79</v>
      </c>
      <c r="D248" s="486">
        <v>0</v>
      </c>
      <c r="E248" s="488">
        <v>246123.68</v>
      </c>
      <c r="F248" s="486">
        <v>0</v>
      </c>
      <c r="G248" s="488">
        <v>8277.26</v>
      </c>
      <c r="H248" s="486">
        <v>0</v>
      </c>
      <c r="I248" s="488">
        <v>25230.47</v>
      </c>
      <c r="J248" s="486">
        <v>0</v>
      </c>
      <c r="K248" s="486">
        <v>0</v>
      </c>
      <c r="L248" s="488">
        <v>59708.88</v>
      </c>
      <c r="M248" s="488">
        <v>93216.6</v>
      </c>
      <c r="N248" s="488">
        <v>339340.28</v>
      </c>
    </row>
    <row r="249" spans="1:14" x14ac:dyDescent="0.2">
      <c r="A249" s="486">
        <v>51154</v>
      </c>
      <c r="B249" s="487">
        <v>26853448</v>
      </c>
      <c r="C249" s="486">
        <v>1.81</v>
      </c>
      <c r="D249" s="486">
        <v>0</v>
      </c>
      <c r="E249" s="488">
        <v>904401.84</v>
      </c>
      <c r="F249" s="486">
        <v>0</v>
      </c>
      <c r="G249" s="488">
        <v>35278.269999999997</v>
      </c>
      <c r="H249" s="486">
        <v>575.96</v>
      </c>
      <c r="I249" s="488">
        <v>116566.53</v>
      </c>
      <c r="J249" s="488">
        <v>1309.52</v>
      </c>
      <c r="K249" s="486">
        <v>0</v>
      </c>
      <c r="L249" s="488">
        <v>247109.36</v>
      </c>
      <c r="M249" s="488">
        <v>400839.64</v>
      </c>
      <c r="N249" s="488">
        <v>1305241.48</v>
      </c>
    </row>
    <row r="250" spans="1:14" x14ac:dyDescent="0.2">
      <c r="A250" s="486">
        <v>51155</v>
      </c>
      <c r="B250" s="487">
        <v>40196164</v>
      </c>
      <c r="C250" s="486">
        <v>1.79</v>
      </c>
      <c r="D250" s="486">
        <v>0</v>
      </c>
      <c r="E250" s="488">
        <v>1354049.19</v>
      </c>
      <c r="F250" s="486">
        <v>0</v>
      </c>
      <c r="G250" s="488">
        <v>51388.13</v>
      </c>
      <c r="H250" s="486">
        <v>0</v>
      </c>
      <c r="I250" s="488">
        <v>165042.23999999999</v>
      </c>
      <c r="J250" s="486">
        <v>0</v>
      </c>
      <c r="K250" s="486">
        <v>0</v>
      </c>
      <c r="L250" s="488">
        <v>670854.37</v>
      </c>
      <c r="M250" s="488">
        <v>887284.74</v>
      </c>
      <c r="N250" s="488">
        <v>2241333.9300000002</v>
      </c>
    </row>
    <row r="251" spans="1:14" x14ac:dyDescent="0.2">
      <c r="A251" s="486">
        <v>51156</v>
      </c>
      <c r="B251" s="487">
        <v>12314804</v>
      </c>
      <c r="C251" s="486">
        <v>1.8</v>
      </c>
      <c r="D251" s="486">
        <v>0</v>
      </c>
      <c r="E251" s="488">
        <v>414794.62</v>
      </c>
      <c r="F251" s="486">
        <v>0</v>
      </c>
      <c r="G251" s="488">
        <v>20778.79</v>
      </c>
      <c r="H251" s="486">
        <v>0</v>
      </c>
      <c r="I251" s="488">
        <v>62807.75</v>
      </c>
      <c r="J251" s="488">
        <v>2025.91</v>
      </c>
      <c r="K251" s="486">
        <v>0</v>
      </c>
      <c r="L251" s="488">
        <v>141955.46</v>
      </c>
      <c r="M251" s="488">
        <v>227567.9</v>
      </c>
      <c r="N251" s="488">
        <v>642362.52</v>
      </c>
    </row>
    <row r="252" spans="1:14" x14ac:dyDescent="0.2">
      <c r="A252" s="486">
        <v>51159</v>
      </c>
      <c r="B252" s="487">
        <v>195146794</v>
      </c>
      <c r="C252" s="486">
        <v>1.86</v>
      </c>
      <c r="D252" s="486">
        <v>0</v>
      </c>
      <c r="E252" s="488">
        <v>6569035.2800000003</v>
      </c>
      <c r="F252" s="486">
        <v>0</v>
      </c>
      <c r="G252" s="488">
        <v>179568.15</v>
      </c>
      <c r="H252" s="486">
        <v>0</v>
      </c>
      <c r="I252" s="488">
        <v>557265.81000000006</v>
      </c>
      <c r="J252" s="486">
        <v>0</v>
      </c>
      <c r="K252" s="486">
        <v>0</v>
      </c>
      <c r="L252" s="488">
        <v>1279508.75</v>
      </c>
      <c r="M252" s="488">
        <v>2016342.7</v>
      </c>
      <c r="N252" s="488">
        <v>8585377.9800000004</v>
      </c>
    </row>
    <row r="253" spans="1:14" x14ac:dyDescent="0.2">
      <c r="A253" s="486">
        <v>52096</v>
      </c>
      <c r="B253" s="487">
        <v>43106559</v>
      </c>
      <c r="C253" s="486">
        <v>3.05</v>
      </c>
      <c r="D253" s="486">
        <v>0</v>
      </c>
      <c r="E253" s="488">
        <v>1433459.05</v>
      </c>
      <c r="F253" s="486">
        <v>0</v>
      </c>
      <c r="G253" s="488">
        <v>32445.5</v>
      </c>
      <c r="H253" s="486">
        <v>0</v>
      </c>
      <c r="I253" s="488">
        <v>315826.65000000002</v>
      </c>
      <c r="J253" s="486">
        <v>0</v>
      </c>
      <c r="K253" s="486">
        <v>0</v>
      </c>
      <c r="L253" s="488">
        <v>239400.35</v>
      </c>
      <c r="M253" s="488">
        <v>587672.5</v>
      </c>
      <c r="N253" s="488">
        <v>2021131.55</v>
      </c>
    </row>
    <row r="254" spans="1:14" x14ac:dyDescent="0.2">
      <c r="A254" s="486">
        <v>53111</v>
      </c>
      <c r="B254" s="487">
        <v>26513965</v>
      </c>
      <c r="C254" s="486">
        <v>2.8</v>
      </c>
      <c r="D254" s="486">
        <v>0</v>
      </c>
      <c r="E254" s="488">
        <v>883964.99</v>
      </c>
      <c r="F254" s="486">
        <v>0</v>
      </c>
      <c r="G254" s="488">
        <v>42548.93</v>
      </c>
      <c r="H254" s="486">
        <v>0</v>
      </c>
      <c r="I254" s="488">
        <v>70438.92</v>
      </c>
      <c r="J254" s="486">
        <v>0</v>
      </c>
      <c r="K254" s="486">
        <v>0</v>
      </c>
      <c r="L254" s="488">
        <v>351149.8</v>
      </c>
      <c r="M254" s="488">
        <v>464137.64</v>
      </c>
      <c r="N254" s="488">
        <v>1348102.63</v>
      </c>
    </row>
    <row r="255" spans="1:14" x14ac:dyDescent="0.2">
      <c r="A255" s="486">
        <v>53112</v>
      </c>
      <c r="B255" s="487">
        <v>6531007</v>
      </c>
      <c r="C255" s="486">
        <v>2.69</v>
      </c>
      <c r="D255" s="486">
        <v>0</v>
      </c>
      <c r="E255" s="488">
        <v>217987.58</v>
      </c>
      <c r="F255" s="486">
        <v>0</v>
      </c>
      <c r="G255" s="488">
        <v>8667.9500000000007</v>
      </c>
      <c r="H255" s="486">
        <v>0</v>
      </c>
      <c r="I255" s="488">
        <v>11280.48</v>
      </c>
      <c r="J255" s="486">
        <v>0</v>
      </c>
      <c r="K255" s="488">
        <v>24920.74</v>
      </c>
      <c r="L255" s="488">
        <v>55133.11</v>
      </c>
      <c r="M255" s="488">
        <v>100002.28</v>
      </c>
      <c r="N255" s="488">
        <v>317989.86</v>
      </c>
    </row>
    <row r="256" spans="1:14" x14ac:dyDescent="0.2">
      <c r="A256" s="486">
        <v>53113</v>
      </c>
      <c r="B256" s="487">
        <v>229223689</v>
      </c>
      <c r="C256" s="486">
        <v>2.66</v>
      </c>
      <c r="D256" s="486">
        <v>0</v>
      </c>
      <c r="E256" s="488">
        <v>7653233.4199999999</v>
      </c>
      <c r="F256" s="486">
        <v>0</v>
      </c>
      <c r="G256" s="488">
        <v>254232.94</v>
      </c>
      <c r="H256" s="486">
        <v>0</v>
      </c>
      <c r="I256" s="488">
        <v>332411.56</v>
      </c>
      <c r="J256" s="486">
        <v>0</v>
      </c>
      <c r="K256" s="486">
        <v>0</v>
      </c>
      <c r="L256" s="488">
        <v>1636432.64</v>
      </c>
      <c r="M256" s="488">
        <v>2223077.14</v>
      </c>
      <c r="N256" s="488">
        <v>9876310.5600000005</v>
      </c>
    </row>
    <row r="257" spans="1:14" x14ac:dyDescent="0.2">
      <c r="A257" s="486">
        <v>53114</v>
      </c>
      <c r="B257" s="487">
        <v>22017154</v>
      </c>
      <c r="C257" s="486">
        <v>2.64</v>
      </c>
      <c r="D257" s="486">
        <v>0</v>
      </c>
      <c r="E257" s="488">
        <v>735251.41</v>
      </c>
      <c r="F257" s="486">
        <v>0</v>
      </c>
      <c r="G257" s="488">
        <v>43496.65</v>
      </c>
      <c r="H257" s="486">
        <v>0</v>
      </c>
      <c r="I257" s="488">
        <v>56862.25</v>
      </c>
      <c r="J257" s="486">
        <v>846.97</v>
      </c>
      <c r="K257" s="486">
        <v>0</v>
      </c>
      <c r="L257" s="488">
        <v>289299.15000000002</v>
      </c>
      <c r="M257" s="488">
        <v>390505.02</v>
      </c>
      <c r="N257" s="488">
        <v>1125756.43</v>
      </c>
    </row>
    <row r="258" spans="1:14" x14ac:dyDescent="0.2">
      <c r="A258" s="486">
        <v>54037</v>
      </c>
      <c r="B258" s="487">
        <v>38996126</v>
      </c>
      <c r="C258" s="486">
        <v>1.69</v>
      </c>
      <c r="D258" s="486">
        <v>0</v>
      </c>
      <c r="E258" s="488">
        <v>1314962.24</v>
      </c>
      <c r="F258" s="486">
        <v>0</v>
      </c>
      <c r="G258" s="488">
        <v>103387.82</v>
      </c>
      <c r="H258" s="486">
        <v>0</v>
      </c>
      <c r="I258" s="488">
        <v>99758.75</v>
      </c>
      <c r="J258" s="486">
        <v>0</v>
      </c>
      <c r="K258" s="486">
        <v>0</v>
      </c>
      <c r="L258" s="488">
        <v>198539.3</v>
      </c>
      <c r="M258" s="488">
        <v>401685.86</v>
      </c>
      <c r="N258" s="488">
        <v>1716648.1</v>
      </c>
    </row>
    <row r="259" spans="1:14" x14ac:dyDescent="0.2">
      <c r="A259" s="486">
        <v>54039</v>
      </c>
      <c r="B259" s="487">
        <v>53321249</v>
      </c>
      <c r="C259" s="486">
        <v>1.63</v>
      </c>
      <c r="D259" s="486">
        <v>0</v>
      </c>
      <c r="E259" s="488">
        <v>1799107.46</v>
      </c>
      <c r="F259" s="486">
        <v>0</v>
      </c>
      <c r="G259" s="488">
        <v>240390.23</v>
      </c>
      <c r="H259" s="486">
        <v>845.63</v>
      </c>
      <c r="I259" s="488">
        <v>225423.21</v>
      </c>
      <c r="J259" s="488">
        <v>23981.99</v>
      </c>
      <c r="K259" s="486">
        <v>0</v>
      </c>
      <c r="L259" s="488">
        <v>438565.43</v>
      </c>
      <c r="M259" s="488">
        <v>929206.48</v>
      </c>
      <c r="N259" s="488">
        <v>2728313.94</v>
      </c>
    </row>
    <row r="260" spans="1:14" x14ac:dyDescent="0.2">
      <c r="A260" s="486">
        <v>54041</v>
      </c>
      <c r="B260" s="487">
        <v>102493544</v>
      </c>
      <c r="C260" s="486">
        <v>1.58</v>
      </c>
      <c r="D260" s="486">
        <v>0</v>
      </c>
      <c r="E260" s="488">
        <v>3459983.21</v>
      </c>
      <c r="F260" s="486">
        <v>0</v>
      </c>
      <c r="G260" s="488">
        <v>513690.39</v>
      </c>
      <c r="H260" s="486">
        <v>0</v>
      </c>
      <c r="I260" s="488">
        <v>490924.17</v>
      </c>
      <c r="J260" s="486">
        <v>0</v>
      </c>
      <c r="K260" s="486">
        <v>0</v>
      </c>
      <c r="L260" s="488">
        <v>911929.13</v>
      </c>
      <c r="M260" s="488">
        <v>1916543.69</v>
      </c>
      <c r="N260" s="488">
        <v>5376526.9000000004</v>
      </c>
    </row>
    <row r="261" spans="1:14" x14ac:dyDescent="0.2">
      <c r="A261" s="486">
        <v>54042</v>
      </c>
      <c r="B261" s="487">
        <v>22912081</v>
      </c>
      <c r="C261" s="486">
        <v>1.74</v>
      </c>
      <c r="D261" s="486">
        <v>0</v>
      </c>
      <c r="E261" s="488">
        <v>772209.99</v>
      </c>
      <c r="F261" s="488">
        <v>1375.88</v>
      </c>
      <c r="G261" s="488">
        <v>78421.84</v>
      </c>
      <c r="H261" s="486">
        <v>0</v>
      </c>
      <c r="I261" s="488">
        <v>104048.28</v>
      </c>
      <c r="J261" s="486">
        <v>0</v>
      </c>
      <c r="K261" s="486">
        <v>0</v>
      </c>
      <c r="L261" s="488">
        <v>176985</v>
      </c>
      <c r="M261" s="488">
        <v>360831</v>
      </c>
      <c r="N261" s="488">
        <v>1133040.99</v>
      </c>
    </row>
    <row r="262" spans="1:14" x14ac:dyDescent="0.2">
      <c r="A262" s="486">
        <v>54043</v>
      </c>
      <c r="B262" s="487">
        <v>21466688</v>
      </c>
      <c r="C262" s="486">
        <v>1.64</v>
      </c>
      <c r="D262" s="486">
        <v>0</v>
      </c>
      <c r="E262" s="488">
        <v>724231.96</v>
      </c>
      <c r="F262" s="486">
        <v>0</v>
      </c>
      <c r="G262" s="488">
        <v>100273.22</v>
      </c>
      <c r="H262" s="486">
        <v>0</v>
      </c>
      <c r="I262" s="488">
        <v>93264.05</v>
      </c>
      <c r="J262" s="486">
        <v>0</v>
      </c>
      <c r="K262" s="486">
        <v>0</v>
      </c>
      <c r="L262" s="488">
        <v>172226.41</v>
      </c>
      <c r="M262" s="488">
        <v>365763.68</v>
      </c>
      <c r="N262" s="488">
        <v>1089995.6399999999</v>
      </c>
    </row>
    <row r="263" spans="1:14" x14ac:dyDescent="0.2">
      <c r="A263" s="486">
        <v>54045</v>
      </c>
      <c r="B263" s="487">
        <v>46949729</v>
      </c>
      <c r="C263" s="486">
        <v>1.63</v>
      </c>
      <c r="D263" s="486">
        <v>0</v>
      </c>
      <c r="E263" s="488">
        <v>1584126.58</v>
      </c>
      <c r="F263" s="486">
        <v>0</v>
      </c>
      <c r="G263" s="488">
        <v>237113.07</v>
      </c>
      <c r="H263" s="486">
        <v>0</v>
      </c>
      <c r="I263" s="488">
        <v>220947.75</v>
      </c>
      <c r="J263" s="486">
        <v>0</v>
      </c>
      <c r="K263" s="486">
        <v>0</v>
      </c>
      <c r="L263" s="488">
        <v>438541</v>
      </c>
      <c r="M263" s="488">
        <v>896601.82</v>
      </c>
      <c r="N263" s="488">
        <v>2480728.4</v>
      </c>
    </row>
    <row r="264" spans="1:14" x14ac:dyDescent="0.2">
      <c r="A264" s="486">
        <v>55104</v>
      </c>
      <c r="B264" s="487">
        <v>32174240</v>
      </c>
      <c r="C264" s="486">
        <v>2.97</v>
      </c>
      <c r="D264" s="486">
        <v>0</v>
      </c>
      <c r="E264" s="488">
        <v>1070800.21</v>
      </c>
      <c r="F264" s="486">
        <v>0</v>
      </c>
      <c r="G264" s="488">
        <v>28174.84</v>
      </c>
      <c r="H264" s="486">
        <v>0</v>
      </c>
      <c r="I264" s="488">
        <v>91757.87</v>
      </c>
      <c r="J264" s="486">
        <v>0</v>
      </c>
      <c r="K264" s="486">
        <v>0</v>
      </c>
      <c r="L264" s="488">
        <v>267842.78000000003</v>
      </c>
      <c r="M264" s="488">
        <v>387775.49</v>
      </c>
      <c r="N264" s="488">
        <v>1458575.7</v>
      </c>
    </row>
    <row r="265" spans="1:14" x14ac:dyDescent="0.2">
      <c r="A265" s="486">
        <v>55105</v>
      </c>
      <c r="B265" s="487">
        <v>26867821</v>
      </c>
      <c r="C265" s="486">
        <v>2.71</v>
      </c>
      <c r="D265" s="486">
        <v>0</v>
      </c>
      <c r="E265" s="488">
        <v>896591.81</v>
      </c>
      <c r="F265" s="486">
        <v>0</v>
      </c>
      <c r="G265" s="488">
        <v>33590.769999999997</v>
      </c>
      <c r="H265" s="486">
        <v>0</v>
      </c>
      <c r="I265" s="488">
        <v>104175.33</v>
      </c>
      <c r="J265" s="486">
        <v>0</v>
      </c>
      <c r="K265" s="486">
        <v>0</v>
      </c>
      <c r="L265" s="488">
        <v>294647.53000000003</v>
      </c>
      <c r="M265" s="488">
        <v>432413.62</v>
      </c>
      <c r="N265" s="488">
        <v>1329005.43</v>
      </c>
    </row>
    <row r="266" spans="1:14" x14ac:dyDescent="0.2">
      <c r="A266" s="486">
        <v>55106</v>
      </c>
      <c r="B266" s="487">
        <v>26454647</v>
      </c>
      <c r="C266" s="486">
        <v>2.93</v>
      </c>
      <c r="D266" s="486">
        <v>0</v>
      </c>
      <c r="E266" s="488">
        <v>880807.74</v>
      </c>
      <c r="F266" s="486">
        <v>0</v>
      </c>
      <c r="G266" s="488">
        <v>32849.26</v>
      </c>
      <c r="H266" s="486">
        <v>0</v>
      </c>
      <c r="I266" s="488">
        <v>111425.51</v>
      </c>
      <c r="J266" s="486">
        <v>0</v>
      </c>
      <c r="K266" s="486">
        <v>0</v>
      </c>
      <c r="L266" s="488">
        <v>303794.74</v>
      </c>
      <c r="M266" s="488">
        <v>448069.5</v>
      </c>
      <c r="N266" s="488">
        <v>1328877.24</v>
      </c>
    </row>
    <row r="267" spans="1:14" x14ac:dyDescent="0.2">
      <c r="A267" s="486">
        <v>55108</v>
      </c>
      <c r="B267" s="487">
        <v>77544850</v>
      </c>
      <c r="C267" s="486">
        <v>2.82</v>
      </c>
      <c r="D267" s="486">
        <v>0</v>
      </c>
      <c r="E267" s="488">
        <v>2584782.3199999998</v>
      </c>
      <c r="F267" s="486">
        <v>0</v>
      </c>
      <c r="G267" s="488">
        <v>64922.239999999998</v>
      </c>
      <c r="H267" s="486">
        <v>0</v>
      </c>
      <c r="I267" s="488">
        <v>221131.91</v>
      </c>
      <c r="J267" s="486">
        <v>0</v>
      </c>
      <c r="K267" s="486">
        <v>0</v>
      </c>
      <c r="L267" s="488">
        <v>602160.18000000005</v>
      </c>
      <c r="M267" s="488">
        <v>888214.32</v>
      </c>
      <c r="N267" s="488">
        <v>3472996.64</v>
      </c>
    </row>
    <row r="268" spans="1:14" x14ac:dyDescent="0.2">
      <c r="A268" s="486">
        <v>55110</v>
      </c>
      <c r="B268" s="487">
        <v>81823376</v>
      </c>
      <c r="C268" s="486">
        <v>2.4500000000000002</v>
      </c>
      <c r="D268" s="486">
        <v>0</v>
      </c>
      <c r="E268" s="488">
        <v>2737781.52</v>
      </c>
      <c r="F268" s="486">
        <v>0</v>
      </c>
      <c r="G268" s="488">
        <v>88357.64</v>
      </c>
      <c r="H268" s="486">
        <v>0</v>
      </c>
      <c r="I268" s="488">
        <v>301905.51</v>
      </c>
      <c r="J268" s="486">
        <v>0</v>
      </c>
      <c r="K268" s="486">
        <v>0</v>
      </c>
      <c r="L268" s="488">
        <v>875379.47</v>
      </c>
      <c r="M268" s="488">
        <v>1265642.6200000001</v>
      </c>
      <c r="N268" s="488">
        <v>4003424.14</v>
      </c>
    </row>
    <row r="269" spans="1:14" x14ac:dyDescent="0.2">
      <c r="A269" s="486">
        <v>55111</v>
      </c>
      <c r="B269" s="487">
        <v>16008043</v>
      </c>
      <c r="C269" s="486">
        <v>2.74</v>
      </c>
      <c r="D269" s="486">
        <v>0</v>
      </c>
      <c r="E269" s="488">
        <v>534031.19999999995</v>
      </c>
      <c r="F269" s="486">
        <v>0</v>
      </c>
      <c r="G269" s="488">
        <v>16903.11</v>
      </c>
      <c r="H269" s="486">
        <v>0</v>
      </c>
      <c r="I269" s="488">
        <v>57955.41</v>
      </c>
      <c r="J269" s="486">
        <v>0</v>
      </c>
      <c r="K269" s="486">
        <v>0</v>
      </c>
      <c r="L269" s="488">
        <v>162802.41</v>
      </c>
      <c r="M269" s="488">
        <v>237660.93</v>
      </c>
      <c r="N269" s="488">
        <v>771692.13</v>
      </c>
    </row>
    <row r="270" spans="1:14" x14ac:dyDescent="0.2">
      <c r="A270" s="486">
        <v>56015</v>
      </c>
      <c r="B270" s="487">
        <v>25695332</v>
      </c>
      <c r="C270" s="486">
        <v>2.0699999999999998</v>
      </c>
      <c r="D270" s="486">
        <v>0</v>
      </c>
      <c r="E270" s="488">
        <v>863105.94</v>
      </c>
      <c r="F270" s="486">
        <v>0</v>
      </c>
      <c r="G270" s="488">
        <v>60007.89</v>
      </c>
      <c r="H270" s="486">
        <v>136.77000000000001</v>
      </c>
      <c r="I270" s="488">
        <v>137752.04999999999</v>
      </c>
      <c r="J270" s="486">
        <v>0</v>
      </c>
      <c r="K270" s="486">
        <v>0</v>
      </c>
      <c r="L270" s="488">
        <v>236332.27</v>
      </c>
      <c r="M270" s="488">
        <v>434228.98</v>
      </c>
      <c r="N270" s="488">
        <v>1297334.92</v>
      </c>
    </row>
    <row r="271" spans="1:14" x14ac:dyDescent="0.2">
      <c r="A271" s="486">
        <v>56017</v>
      </c>
      <c r="B271" s="487">
        <v>53352956</v>
      </c>
      <c r="C271" s="486">
        <v>2.19</v>
      </c>
      <c r="D271" s="486">
        <v>0</v>
      </c>
      <c r="E271" s="488">
        <v>1789929.25</v>
      </c>
      <c r="F271" s="486">
        <v>0</v>
      </c>
      <c r="G271" s="488">
        <v>106802.09</v>
      </c>
      <c r="H271" s="486">
        <v>0</v>
      </c>
      <c r="I271" s="488">
        <v>226719.66</v>
      </c>
      <c r="J271" s="486">
        <v>0</v>
      </c>
      <c r="K271" s="486">
        <v>0</v>
      </c>
      <c r="L271" s="488">
        <v>405961.96</v>
      </c>
      <c r="M271" s="488">
        <v>739483.71</v>
      </c>
      <c r="N271" s="488">
        <v>2529412.96</v>
      </c>
    </row>
    <row r="272" spans="1:14" x14ac:dyDescent="0.2">
      <c r="A272" s="486">
        <v>57001</v>
      </c>
      <c r="B272" s="487">
        <v>22493208</v>
      </c>
      <c r="C272" s="486">
        <v>2.4300000000000002</v>
      </c>
      <c r="D272" s="486">
        <v>0</v>
      </c>
      <c r="E272" s="488">
        <v>752769.17</v>
      </c>
      <c r="F272" s="486">
        <v>0</v>
      </c>
      <c r="G272" s="488">
        <v>17372.240000000002</v>
      </c>
      <c r="H272" s="486">
        <v>0</v>
      </c>
      <c r="I272" s="488">
        <v>50101.63</v>
      </c>
      <c r="J272" s="486">
        <v>0</v>
      </c>
      <c r="K272" s="486">
        <v>0</v>
      </c>
      <c r="L272" s="488">
        <v>151387.34</v>
      </c>
      <c r="M272" s="488">
        <v>218861.2</v>
      </c>
      <c r="N272" s="488">
        <v>971630.37</v>
      </c>
    </row>
    <row r="273" spans="1:14" x14ac:dyDescent="0.2">
      <c r="A273" s="486">
        <v>57002</v>
      </c>
      <c r="B273" s="487">
        <v>33611077</v>
      </c>
      <c r="C273" s="486">
        <v>2.3199999999999998</v>
      </c>
      <c r="D273" s="486">
        <v>0</v>
      </c>
      <c r="E273" s="488">
        <v>1126113.5900000001</v>
      </c>
      <c r="F273" s="486">
        <v>0</v>
      </c>
      <c r="G273" s="488">
        <v>42882.25</v>
      </c>
      <c r="H273" s="486">
        <v>0</v>
      </c>
      <c r="I273" s="488">
        <v>123672.85</v>
      </c>
      <c r="J273" s="486">
        <v>0</v>
      </c>
      <c r="K273" s="486">
        <v>0</v>
      </c>
      <c r="L273" s="488">
        <v>366153.08</v>
      </c>
      <c r="M273" s="488">
        <v>532708.18000000005</v>
      </c>
      <c r="N273" s="488">
        <v>1658821.77</v>
      </c>
    </row>
    <row r="274" spans="1:14" x14ac:dyDescent="0.2">
      <c r="A274" s="486">
        <v>57003</v>
      </c>
      <c r="B274" s="487">
        <v>297364913</v>
      </c>
      <c r="C274" s="486">
        <v>2.44</v>
      </c>
      <c r="D274" s="486">
        <v>0</v>
      </c>
      <c r="E274" s="488">
        <v>9950745.8699999992</v>
      </c>
      <c r="F274" s="488">
        <v>7753.05</v>
      </c>
      <c r="G274" s="488">
        <v>255429.73</v>
      </c>
      <c r="H274" s="486">
        <v>0</v>
      </c>
      <c r="I274" s="488">
        <v>736662.01</v>
      </c>
      <c r="J274" s="488">
        <v>43950.54</v>
      </c>
      <c r="K274" s="486">
        <v>0</v>
      </c>
      <c r="L274" s="488">
        <v>2034343.31</v>
      </c>
      <c r="M274" s="488">
        <v>3078138.64</v>
      </c>
      <c r="N274" s="488">
        <v>13028884.51</v>
      </c>
    </row>
    <row r="275" spans="1:14" x14ac:dyDescent="0.2">
      <c r="A275" s="486">
        <v>57004</v>
      </c>
      <c r="B275" s="487">
        <v>68334425</v>
      </c>
      <c r="C275" s="486">
        <v>2.35</v>
      </c>
      <c r="D275" s="486">
        <v>0</v>
      </c>
      <c r="E275" s="488">
        <v>2288789.81</v>
      </c>
      <c r="F275" s="488">
        <v>7568.97</v>
      </c>
      <c r="G275" s="488">
        <v>80484.55</v>
      </c>
      <c r="H275" s="486">
        <v>0</v>
      </c>
      <c r="I275" s="488">
        <v>232118.27</v>
      </c>
      <c r="J275" s="488">
        <v>5455.43</v>
      </c>
      <c r="K275" s="486">
        <v>0</v>
      </c>
      <c r="L275" s="488">
        <v>663320.02</v>
      </c>
      <c r="M275" s="488">
        <v>988947.24</v>
      </c>
      <c r="N275" s="488">
        <v>3277737.05</v>
      </c>
    </row>
    <row r="276" spans="1:14" x14ac:dyDescent="0.2">
      <c r="A276" s="486">
        <v>58106</v>
      </c>
      <c r="B276" s="487">
        <v>13800189</v>
      </c>
      <c r="C276" s="486">
        <v>2.66</v>
      </c>
      <c r="D276" s="486">
        <v>0</v>
      </c>
      <c r="E276" s="488">
        <v>460755.47</v>
      </c>
      <c r="F276" s="486">
        <v>0</v>
      </c>
      <c r="G276" s="488">
        <v>14224.17</v>
      </c>
      <c r="H276" s="486">
        <v>0</v>
      </c>
      <c r="I276" s="488">
        <v>59899.34</v>
      </c>
      <c r="J276" s="486">
        <v>0</v>
      </c>
      <c r="K276" s="486">
        <v>0</v>
      </c>
      <c r="L276" s="488">
        <v>110002.08</v>
      </c>
      <c r="M276" s="488">
        <v>184125.59</v>
      </c>
      <c r="N276" s="488">
        <v>644881.06000000006</v>
      </c>
    </row>
    <row r="277" spans="1:14" x14ac:dyDescent="0.2">
      <c r="A277" s="486">
        <v>58107</v>
      </c>
      <c r="B277" s="487">
        <v>8854388</v>
      </c>
      <c r="C277" s="486">
        <v>2.46</v>
      </c>
      <c r="D277" s="486">
        <v>0</v>
      </c>
      <c r="E277" s="488">
        <v>296234.34999999998</v>
      </c>
      <c r="F277" s="486">
        <v>0</v>
      </c>
      <c r="G277" s="488">
        <v>10420.290000000001</v>
      </c>
      <c r="H277" s="486">
        <v>629.12</v>
      </c>
      <c r="I277" s="488">
        <v>48007.64</v>
      </c>
      <c r="J277" s="488">
        <v>4167.17</v>
      </c>
      <c r="K277" s="486">
        <v>0</v>
      </c>
      <c r="L277" s="488">
        <v>79824.460000000006</v>
      </c>
      <c r="M277" s="488">
        <v>143048.68</v>
      </c>
      <c r="N277" s="488">
        <v>439283.03</v>
      </c>
    </row>
    <row r="278" spans="1:14" x14ac:dyDescent="0.2">
      <c r="A278" s="486">
        <v>58108</v>
      </c>
      <c r="B278" s="487">
        <v>11839835</v>
      </c>
      <c r="C278" s="486">
        <v>5.91</v>
      </c>
      <c r="D278" s="486">
        <v>0</v>
      </c>
      <c r="E278" s="488">
        <v>382105.46</v>
      </c>
      <c r="F278" s="486">
        <v>0</v>
      </c>
      <c r="G278" s="488">
        <v>12253.94</v>
      </c>
      <c r="H278" s="486">
        <v>0</v>
      </c>
      <c r="I278" s="488">
        <v>53676.84</v>
      </c>
      <c r="J278" s="486">
        <v>0</v>
      </c>
      <c r="K278" s="486">
        <v>0</v>
      </c>
      <c r="L278" s="488">
        <v>100456.27</v>
      </c>
      <c r="M278" s="488">
        <v>166387.04999999999</v>
      </c>
      <c r="N278" s="488">
        <v>548492.51</v>
      </c>
    </row>
    <row r="279" spans="1:14" x14ac:dyDescent="0.2">
      <c r="A279" s="486">
        <v>58109</v>
      </c>
      <c r="B279" s="487">
        <v>30305302</v>
      </c>
      <c r="C279" s="486">
        <v>1.75</v>
      </c>
      <c r="D279" s="486">
        <v>0</v>
      </c>
      <c r="E279" s="488">
        <v>1021281.1</v>
      </c>
      <c r="F279" s="486">
        <v>0</v>
      </c>
      <c r="G279" s="488">
        <v>42251.19</v>
      </c>
      <c r="H279" s="486">
        <v>0</v>
      </c>
      <c r="I279" s="488">
        <v>264185.7</v>
      </c>
      <c r="J279" s="486">
        <v>0</v>
      </c>
      <c r="K279" s="486">
        <v>0</v>
      </c>
      <c r="L279" s="488">
        <v>300003.46000000002</v>
      </c>
      <c r="M279" s="488">
        <v>606440.35</v>
      </c>
      <c r="N279" s="488">
        <v>1627721.45</v>
      </c>
    </row>
    <row r="280" spans="1:14" x14ac:dyDescent="0.2">
      <c r="A280" s="486">
        <v>58112</v>
      </c>
      <c r="B280" s="487">
        <v>52486755</v>
      </c>
      <c r="C280" s="486">
        <v>1.1399999999999999</v>
      </c>
      <c r="D280" s="486">
        <v>0</v>
      </c>
      <c r="E280" s="488">
        <v>1779772.33</v>
      </c>
      <c r="F280" s="486">
        <v>0</v>
      </c>
      <c r="G280" s="488">
        <v>59111.360000000001</v>
      </c>
      <c r="H280" s="486">
        <v>0</v>
      </c>
      <c r="I280" s="488">
        <v>277410.40000000002</v>
      </c>
      <c r="J280" s="488">
        <v>73872.240000000005</v>
      </c>
      <c r="K280" s="486">
        <v>0</v>
      </c>
      <c r="L280" s="488">
        <v>480491.35</v>
      </c>
      <c r="M280" s="488">
        <v>890885.34</v>
      </c>
      <c r="N280" s="488">
        <v>2670657.67</v>
      </c>
    </row>
    <row r="281" spans="1:14" x14ac:dyDescent="0.2">
      <c r="A281" s="486">
        <v>59113</v>
      </c>
      <c r="B281" s="487">
        <v>8969991</v>
      </c>
      <c r="C281" s="486">
        <v>2.41</v>
      </c>
      <c r="D281" s="486">
        <v>0</v>
      </c>
      <c r="E281" s="488">
        <v>300255.83</v>
      </c>
      <c r="F281" s="486">
        <v>0</v>
      </c>
      <c r="G281" s="488">
        <v>12925.14</v>
      </c>
      <c r="H281" s="486">
        <v>0</v>
      </c>
      <c r="I281" s="488">
        <v>36627.54</v>
      </c>
      <c r="J281" s="486">
        <v>0</v>
      </c>
      <c r="K281" s="486">
        <v>0</v>
      </c>
      <c r="L281" s="488">
        <v>91316.83</v>
      </c>
      <c r="M281" s="488">
        <v>140869.51</v>
      </c>
      <c r="N281" s="488">
        <v>441125.34</v>
      </c>
    </row>
    <row r="282" spans="1:14" x14ac:dyDescent="0.2">
      <c r="A282" s="486">
        <v>59114</v>
      </c>
      <c r="B282" s="487">
        <v>5221132</v>
      </c>
      <c r="C282" s="486">
        <v>2.73</v>
      </c>
      <c r="D282" s="486">
        <v>0</v>
      </c>
      <c r="E282" s="488">
        <v>174195.81</v>
      </c>
      <c r="F282" s="486">
        <v>0</v>
      </c>
      <c r="G282" s="488">
        <v>5668.48</v>
      </c>
      <c r="H282" s="486">
        <v>0</v>
      </c>
      <c r="I282" s="488">
        <v>16689.810000000001</v>
      </c>
      <c r="J282" s="488">
        <v>3363.45</v>
      </c>
      <c r="K282" s="486">
        <v>0</v>
      </c>
      <c r="L282" s="488">
        <v>41048.07</v>
      </c>
      <c r="M282" s="488">
        <v>66769.81</v>
      </c>
      <c r="N282" s="488">
        <v>240965.62</v>
      </c>
    </row>
    <row r="283" spans="1:14" x14ac:dyDescent="0.2">
      <c r="A283" s="486">
        <v>59117</v>
      </c>
      <c r="B283" s="487">
        <v>109098557</v>
      </c>
      <c r="C283" s="486">
        <v>2.0099999999999998</v>
      </c>
      <c r="D283" s="486">
        <v>0</v>
      </c>
      <c r="E283" s="488">
        <v>3666864.69</v>
      </c>
      <c r="F283" s="486">
        <v>0</v>
      </c>
      <c r="G283" s="488">
        <v>130756.01</v>
      </c>
      <c r="H283" s="486">
        <v>0</v>
      </c>
      <c r="I283" s="488">
        <v>302005.94</v>
      </c>
      <c r="J283" s="486">
        <v>0</v>
      </c>
      <c r="K283" s="486">
        <v>0</v>
      </c>
      <c r="L283" s="488">
        <v>752849.17</v>
      </c>
      <c r="M283" s="488">
        <v>1185611.1200000001</v>
      </c>
      <c r="N283" s="488">
        <v>4852475.8099999996</v>
      </c>
    </row>
    <row r="284" spans="1:14" x14ac:dyDescent="0.2">
      <c r="A284" s="486">
        <v>60077</v>
      </c>
      <c r="B284" s="487">
        <v>148219956</v>
      </c>
      <c r="C284" s="486">
        <v>2.62</v>
      </c>
      <c r="D284" s="486">
        <v>0</v>
      </c>
      <c r="E284" s="488">
        <v>4950745.1500000004</v>
      </c>
      <c r="F284" s="486">
        <v>0</v>
      </c>
      <c r="G284" s="488">
        <v>159337.92000000001</v>
      </c>
      <c r="H284" s="486">
        <v>0</v>
      </c>
      <c r="I284" s="488">
        <v>374814.64</v>
      </c>
      <c r="J284" s="486">
        <v>0</v>
      </c>
      <c r="K284" s="486">
        <v>0</v>
      </c>
      <c r="L284" s="488">
        <v>1493075.13</v>
      </c>
      <c r="M284" s="488">
        <v>2027227.68</v>
      </c>
      <c r="N284" s="488">
        <v>6977972.8300000001</v>
      </c>
    </row>
    <row r="285" spans="1:14" x14ac:dyDescent="0.2">
      <c r="A285" s="486">
        <v>61150</v>
      </c>
      <c r="B285" s="487">
        <v>10453917</v>
      </c>
      <c r="C285" s="486">
        <v>2.62</v>
      </c>
      <c r="D285" s="486">
        <v>0</v>
      </c>
      <c r="E285" s="488">
        <v>349174.84</v>
      </c>
      <c r="F285" s="486">
        <v>0</v>
      </c>
      <c r="G285" s="488">
        <v>16310.09</v>
      </c>
      <c r="H285" s="486">
        <v>943.85</v>
      </c>
      <c r="I285" s="488">
        <v>58627.360000000001</v>
      </c>
      <c r="J285" s="488">
        <v>1791.47</v>
      </c>
      <c r="K285" s="486">
        <v>0</v>
      </c>
      <c r="L285" s="488">
        <v>86070.5</v>
      </c>
      <c r="M285" s="488">
        <v>163743.26999999999</v>
      </c>
      <c r="N285" s="488">
        <v>512918.11</v>
      </c>
    </row>
    <row r="286" spans="1:14" x14ac:dyDescent="0.2">
      <c r="A286" s="486">
        <v>61151</v>
      </c>
      <c r="B286" s="487">
        <v>8740736</v>
      </c>
      <c r="C286" s="486">
        <v>2.61</v>
      </c>
      <c r="D286" s="486">
        <v>0</v>
      </c>
      <c r="E286" s="488">
        <v>291982.28000000003</v>
      </c>
      <c r="F286" s="486">
        <v>0</v>
      </c>
      <c r="G286" s="488">
        <v>19262.150000000001</v>
      </c>
      <c r="H286" s="486">
        <v>0</v>
      </c>
      <c r="I286" s="488">
        <v>69238.64</v>
      </c>
      <c r="J286" s="486">
        <v>0</v>
      </c>
      <c r="K286" s="486">
        <v>0</v>
      </c>
      <c r="L286" s="488">
        <v>104767.88</v>
      </c>
      <c r="M286" s="488">
        <v>193268.66</v>
      </c>
      <c r="N286" s="488">
        <v>485250.94</v>
      </c>
    </row>
    <row r="287" spans="1:14" x14ac:dyDescent="0.2">
      <c r="A287" s="486">
        <v>61154</v>
      </c>
      <c r="B287" s="487">
        <v>17344828</v>
      </c>
      <c r="C287" s="486">
        <v>2.62</v>
      </c>
      <c r="D287" s="486">
        <v>0</v>
      </c>
      <c r="E287" s="488">
        <v>579340.5</v>
      </c>
      <c r="F287" s="488">
        <v>10115.030000000001</v>
      </c>
      <c r="G287" s="488">
        <v>29213.54</v>
      </c>
      <c r="H287" s="486">
        <v>332.72</v>
      </c>
      <c r="I287" s="488">
        <v>91322.91</v>
      </c>
      <c r="J287" s="488">
        <v>2166.94</v>
      </c>
      <c r="K287" s="486">
        <v>0</v>
      </c>
      <c r="L287" s="488">
        <v>156072.98000000001</v>
      </c>
      <c r="M287" s="488">
        <v>289224.12</v>
      </c>
      <c r="N287" s="488">
        <v>868564.62</v>
      </c>
    </row>
    <row r="288" spans="1:14" x14ac:dyDescent="0.2">
      <c r="A288" s="486">
        <v>61156</v>
      </c>
      <c r="B288" s="487">
        <v>76944058</v>
      </c>
      <c r="C288" s="486">
        <v>2.57</v>
      </c>
      <c r="D288" s="486">
        <v>0</v>
      </c>
      <c r="E288" s="488">
        <v>2571354.23</v>
      </c>
      <c r="F288" s="486">
        <v>0</v>
      </c>
      <c r="G288" s="488">
        <v>91991.89</v>
      </c>
      <c r="H288" s="486">
        <v>0</v>
      </c>
      <c r="I288" s="488">
        <v>330668.87</v>
      </c>
      <c r="J288" s="486">
        <v>0</v>
      </c>
      <c r="K288" s="486">
        <v>0</v>
      </c>
      <c r="L288" s="488">
        <v>482149.93</v>
      </c>
      <c r="M288" s="488">
        <v>904810.68</v>
      </c>
      <c r="N288" s="488">
        <v>3476164.91</v>
      </c>
    </row>
    <row r="289" spans="1:14" x14ac:dyDescent="0.2">
      <c r="A289" s="486">
        <v>61157</v>
      </c>
      <c r="B289" s="487">
        <v>4959709</v>
      </c>
      <c r="C289" s="486">
        <v>2.6</v>
      </c>
      <c r="D289" s="486">
        <v>0</v>
      </c>
      <c r="E289" s="488">
        <v>165694.95000000001</v>
      </c>
      <c r="F289" s="488">
        <v>2211.2800000000002</v>
      </c>
      <c r="G289" s="488">
        <v>6937.32</v>
      </c>
      <c r="H289" s="486">
        <v>60</v>
      </c>
      <c r="I289" s="488">
        <v>24936.52</v>
      </c>
      <c r="J289" s="488">
        <v>1686.1</v>
      </c>
      <c r="K289" s="486">
        <v>0</v>
      </c>
      <c r="L289" s="488">
        <v>36094.370000000003</v>
      </c>
      <c r="M289" s="488">
        <v>71925.59</v>
      </c>
      <c r="N289" s="488">
        <v>237620.54</v>
      </c>
    </row>
    <row r="290" spans="1:14" x14ac:dyDescent="0.2">
      <c r="A290" s="486">
        <v>61158</v>
      </c>
      <c r="B290" s="487">
        <v>8676004</v>
      </c>
      <c r="C290" s="486">
        <v>2.63</v>
      </c>
      <c r="D290" s="486">
        <v>0</v>
      </c>
      <c r="E290" s="488">
        <v>289760.40000000002</v>
      </c>
      <c r="F290" s="486">
        <v>0</v>
      </c>
      <c r="G290" s="488">
        <v>11882.01</v>
      </c>
      <c r="H290" s="486">
        <v>0</v>
      </c>
      <c r="I290" s="488">
        <v>42710.43</v>
      </c>
      <c r="J290" s="486">
        <v>0</v>
      </c>
      <c r="K290" s="486">
        <v>0</v>
      </c>
      <c r="L290" s="488">
        <v>70177.149999999994</v>
      </c>
      <c r="M290" s="488">
        <v>124769.58</v>
      </c>
      <c r="N290" s="488">
        <v>414529.98</v>
      </c>
    </row>
    <row r="291" spans="1:14" x14ac:dyDescent="0.2">
      <c r="A291" s="486">
        <v>62070</v>
      </c>
      <c r="B291" s="487">
        <v>8720560</v>
      </c>
      <c r="C291" s="486">
        <v>2.33</v>
      </c>
      <c r="D291" s="486">
        <v>0</v>
      </c>
      <c r="E291" s="488">
        <v>292145.82</v>
      </c>
      <c r="F291" s="486">
        <v>0</v>
      </c>
      <c r="G291" s="488">
        <v>38039.24</v>
      </c>
      <c r="H291" s="486">
        <v>0</v>
      </c>
      <c r="I291" s="488">
        <v>28874.74</v>
      </c>
      <c r="J291" s="488">
        <v>2425.9</v>
      </c>
      <c r="K291" s="488">
        <v>7348.16</v>
      </c>
      <c r="L291" s="488">
        <v>77365.919999999998</v>
      </c>
      <c r="M291" s="488">
        <v>154053.96</v>
      </c>
      <c r="N291" s="488">
        <v>446199.78</v>
      </c>
    </row>
    <row r="292" spans="1:14" x14ac:dyDescent="0.2">
      <c r="A292" s="486">
        <v>62072</v>
      </c>
      <c r="B292" s="487">
        <v>77322807</v>
      </c>
      <c r="C292" s="486">
        <v>2.4</v>
      </c>
      <c r="D292" s="486">
        <v>0</v>
      </c>
      <c r="E292" s="488">
        <v>2588520.15</v>
      </c>
      <c r="F292" s="488">
        <v>3075.21</v>
      </c>
      <c r="G292" s="488">
        <v>371504.8</v>
      </c>
      <c r="H292" s="488">
        <v>1281.8399999999999</v>
      </c>
      <c r="I292" s="488">
        <v>282455.46999999997</v>
      </c>
      <c r="J292" s="488">
        <v>121475.3</v>
      </c>
      <c r="K292" s="488">
        <v>85102.84</v>
      </c>
      <c r="L292" s="488">
        <v>725959.11</v>
      </c>
      <c r="M292" s="488">
        <v>1590854.57</v>
      </c>
      <c r="N292" s="488">
        <v>4179374.72</v>
      </c>
    </row>
    <row r="293" spans="1:14" x14ac:dyDescent="0.2">
      <c r="A293" s="486">
        <v>63066</v>
      </c>
      <c r="B293" s="487">
        <v>34936943</v>
      </c>
      <c r="C293" s="486">
        <v>2.87</v>
      </c>
      <c r="D293" s="486">
        <v>0</v>
      </c>
      <c r="E293" s="488">
        <v>1163944.8700000001</v>
      </c>
      <c r="F293" s="486">
        <v>0</v>
      </c>
      <c r="G293" s="488">
        <v>24751.73</v>
      </c>
      <c r="H293" s="486">
        <v>0</v>
      </c>
      <c r="I293" s="488">
        <v>171390.73</v>
      </c>
      <c r="J293" s="486">
        <v>0</v>
      </c>
      <c r="K293" s="486">
        <v>0</v>
      </c>
      <c r="L293" s="488">
        <v>218313.73</v>
      </c>
      <c r="M293" s="488">
        <v>414456.18</v>
      </c>
      <c r="N293" s="488">
        <v>1578401.05</v>
      </c>
    </row>
    <row r="294" spans="1:14" x14ac:dyDescent="0.2">
      <c r="A294" s="486">
        <v>63067</v>
      </c>
      <c r="B294" s="487">
        <v>42242158</v>
      </c>
      <c r="C294" s="486">
        <v>2.72</v>
      </c>
      <c r="D294" s="486">
        <v>0</v>
      </c>
      <c r="E294" s="488">
        <v>1409495.78</v>
      </c>
      <c r="F294" s="488">
        <v>1509.88</v>
      </c>
      <c r="G294" s="488">
        <v>31849.22</v>
      </c>
      <c r="H294" s="486">
        <v>830.89</v>
      </c>
      <c r="I294" s="488">
        <v>261144.83</v>
      </c>
      <c r="J294" s="488">
        <v>35269.67</v>
      </c>
      <c r="K294" s="486">
        <v>0</v>
      </c>
      <c r="L294" s="488">
        <v>323288.73</v>
      </c>
      <c r="M294" s="488">
        <v>653893.22</v>
      </c>
      <c r="N294" s="488">
        <v>2063389</v>
      </c>
    </row>
    <row r="295" spans="1:14" x14ac:dyDescent="0.2">
      <c r="A295" s="486">
        <v>64072</v>
      </c>
      <c r="B295" s="487">
        <v>10087575</v>
      </c>
      <c r="C295" s="486">
        <v>3.34</v>
      </c>
      <c r="D295" s="486">
        <v>0</v>
      </c>
      <c r="E295" s="488">
        <v>334447.28999999998</v>
      </c>
      <c r="F295" s="486">
        <v>0</v>
      </c>
      <c r="G295" s="488">
        <v>7071.08</v>
      </c>
      <c r="H295" s="486">
        <v>0</v>
      </c>
      <c r="I295" s="488">
        <v>24498.06</v>
      </c>
      <c r="J295" s="488">
        <v>1161.33</v>
      </c>
      <c r="K295" s="486">
        <v>0</v>
      </c>
      <c r="L295" s="488">
        <v>102350.01</v>
      </c>
      <c r="M295" s="488">
        <v>135080.48000000001</v>
      </c>
      <c r="N295" s="488">
        <v>469527.77</v>
      </c>
    </row>
    <row r="296" spans="1:14" x14ac:dyDescent="0.2">
      <c r="A296" s="486">
        <v>64074</v>
      </c>
      <c r="B296" s="487">
        <v>99456090</v>
      </c>
      <c r="C296" s="486">
        <v>3.45</v>
      </c>
      <c r="D296" s="486">
        <v>0</v>
      </c>
      <c r="E296" s="488">
        <v>3293652.52</v>
      </c>
      <c r="F296" s="486">
        <v>0</v>
      </c>
      <c r="G296" s="488">
        <v>44087.89</v>
      </c>
      <c r="H296" s="486">
        <v>0</v>
      </c>
      <c r="I296" s="488">
        <v>112249.08</v>
      </c>
      <c r="J296" s="486">
        <v>0</v>
      </c>
      <c r="K296" s="486">
        <v>0</v>
      </c>
      <c r="L296" s="488">
        <v>457120.7</v>
      </c>
      <c r="M296" s="488">
        <v>613457.66</v>
      </c>
      <c r="N296" s="488">
        <v>3907110.18</v>
      </c>
    </row>
    <row r="297" spans="1:14" x14ac:dyDescent="0.2">
      <c r="A297" s="486">
        <v>64075</v>
      </c>
      <c r="B297" s="487">
        <v>215431331</v>
      </c>
      <c r="C297" s="486">
        <v>3.63</v>
      </c>
      <c r="D297" s="486">
        <v>0</v>
      </c>
      <c r="E297" s="488">
        <v>7121063.2599999998</v>
      </c>
      <c r="F297" s="486">
        <v>0</v>
      </c>
      <c r="G297" s="488">
        <v>185327.88</v>
      </c>
      <c r="H297" s="486">
        <v>0</v>
      </c>
      <c r="I297" s="488">
        <v>498034.65</v>
      </c>
      <c r="J297" s="486">
        <v>0</v>
      </c>
      <c r="K297" s="486">
        <v>0</v>
      </c>
      <c r="L297" s="488">
        <v>1414368.68</v>
      </c>
      <c r="M297" s="488">
        <v>2097731.21</v>
      </c>
      <c r="N297" s="488">
        <v>9218794.4700000007</v>
      </c>
    </row>
    <row r="298" spans="1:14" x14ac:dyDescent="0.2">
      <c r="A298" s="486">
        <v>65096</v>
      </c>
      <c r="B298" s="487">
        <v>11766687</v>
      </c>
      <c r="C298" s="486">
        <v>3.93</v>
      </c>
      <c r="D298" s="486">
        <v>0</v>
      </c>
      <c r="E298" s="488">
        <v>387735.99</v>
      </c>
      <c r="F298" s="486">
        <v>0</v>
      </c>
      <c r="G298" s="488">
        <v>11230.82</v>
      </c>
      <c r="H298" s="486">
        <v>0</v>
      </c>
      <c r="I298" s="488">
        <v>75577.33</v>
      </c>
      <c r="J298" s="488">
        <v>19403.04</v>
      </c>
      <c r="K298" s="486">
        <v>0</v>
      </c>
      <c r="L298" s="488">
        <v>77211.56</v>
      </c>
      <c r="M298" s="488">
        <v>183422.75</v>
      </c>
      <c r="N298" s="488">
        <v>571158.74</v>
      </c>
    </row>
    <row r="299" spans="1:14" x14ac:dyDescent="0.2">
      <c r="A299" s="486">
        <v>65098</v>
      </c>
      <c r="B299" s="487">
        <v>30272465</v>
      </c>
      <c r="C299" s="486">
        <v>3.86</v>
      </c>
      <c r="D299" s="486">
        <v>0</v>
      </c>
      <c r="E299" s="488">
        <v>998265.41</v>
      </c>
      <c r="F299" s="486">
        <v>0</v>
      </c>
      <c r="G299" s="488">
        <v>21559.38</v>
      </c>
      <c r="H299" s="486">
        <v>0</v>
      </c>
      <c r="I299" s="488">
        <v>150957.21</v>
      </c>
      <c r="J299" s="486">
        <v>0</v>
      </c>
      <c r="K299" s="486">
        <v>0</v>
      </c>
      <c r="L299" s="488">
        <v>161059.07</v>
      </c>
      <c r="M299" s="488">
        <v>333575.65999999997</v>
      </c>
      <c r="N299" s="488">
        <v>1331841.07</v>
      </c>
    </row>
    <row r="300" spans="1:14" x14ac:dyDescent="0.2">
      <c r="A300" s="486">
        <v>66102</v>
      </c>
      <c r="B300" s="487">
        <v>128026301</v>
      </c>
      <c r="C300" s="486">
        <v>2.7</v>
      </c>
      <c r="D300" s="486">
        <v>0</v>
      </c>
      <c r="E300" s="488">
        <v>4272736.97</v>
      </c>
      <c r="F300" s="486">
        <v>0</v>
      </c>
      <c r="G300" s="488">
        <v>86050.98</v>
      </c>
      <c r="H300" s="486">
        <v>0</v>
      </c>
      <c r="I300" s="488">
        <v>409257.72</v>
      </c>
      <c r="J300" s="486">
        <v>0</v>
      </c>
      <c r="K300" s="486">
        <v>0</v>
      </c>
      <c r="L300" s="488">
        <v>780319.92</v>
      </c>
      <c r="M300" s="488">
        <v>1275628.6200000001</v>
      </c>
      <c r="N300" s="488">
        <v>5548365.5899999999</v>
      </c>
    </row>
    <row r="301" spans="1:14" x14ac:dyDescent="0.2">
      <c r="A301" s="486">
        <v>66103</v>
      </c>
      <c r="B301" s="487">
        <v>8423420</v>
      </c>
      <c r="C301" s="486">
        <v>2.57</v>
      </c>
      <c r="D301" s="486">
        <v>0</v>
      </c>
      <c r="E301" s="488">
        <v>281497.98</v>
      </c>
      <c r="F301" s="486">
        <v>0</v>
      </c>
      <c r="G301" s="488">
        <v>11917.4</v>
      </c>
      <c r="H301" s="486">
        <v>0</v>
      </c>
      <c r="I301" s="488">
        <v>58617.94</v>
      </c>
      <c r="J301" s="488">
        <v>2038.7</v>
      </c>
      <c r="K301" s="486">
        <v>0</v>
      </c>
      <c r="L301" s="488">
        <v>111489.48</v>
      </c>
      <c r="M301" s="488">
        <v>184063.52</v>
      </c>
      <c r="N301" s="488">
        <v>465561.5</v>
      </c>
    </row>
    <row r="302" spans="1:14" x14ac:dyDescent="0.2">
      <c r="A302" s="486">
        <v>66104</v>
      </c>
      <c r="B302" s="487">
        <v>10413135</v>
      </c>
      <c r="C302" s="486">
        <v>2.95</v>
      </c>
      <c r="D302" s="486">
        <v>0</v>
      </c>
      <c r="E302" s="488">
        <v>346634</v>
      </c>
      <c r="F302" s="486">
        <v>0</v>
      </c>
      <c r="G302" s="488">
        <v>11244.03</v>
      </c>
      <c r="H302" s="486">
        <v>0</v>
      </c>
      <c r="I302" s="488">
        <v>54850.27</v>
      </c>
      <c r="J302" s="486">
        <v>0</v>
      </c>
      <c r="K302" s="486">
        <v>0</v>
      </c>
      <c r="L302" s="488">
        <v>117788.15</v>
      </c>
      <c r="M302" s="488">
        <v>183882.45</v>
      </c>
      <c r="N302" s="488">
        <v>530516.44999999995</v>
      </c>
    </row>
    <row r="303" spans="1:14" x14ac:dyDescent="0.2">
      <c r="A303" s="486">
        <v>66105</v>
      </c>
      <c r="B303" s="487">
        <v>349213879</v>
      </c>
      <c r="C303" s="486">
        <v>2.19</v>
      </c>
      <c r="D303" s="486">
        <v>0</v>
      </c>
      <c r="E303" s="488">
        <v>11715717.060000001</v>
      </c>
      <c r="F303" s="486">
        <v>697.27</v>
      </c>
      <c r="G303" s="488">
        <v>95389.17</v>
      </c>
      <c r="H303" s="486">
        <v>0</v>
      </c>
      <c r="I303" s="488">
        <v>319907.40000000002</v>
      </c>
      <c r="J303" s="488">
        <v>18461.34</v>
      </c>
      <c r="K303" s="486">
        <v>0</v>
      </c>
      <c r="L303" s="488">
        <v>670033.17000000004</v>
      </c>
      <c r="M303" s="488">
        <v>1104488.3400000001</v>
      </c>
      <c r="N303" s="488">
        <v>12820205.4</v>
      </c>
    </row>
    <row r="304" spans="1:14" x14ac:dyDescent="0.2">
      <c r="A304" s="486">
        <v>66107</v>
      </c>
      <c r="B304" s="487">
        <v>24918441</v>
      </c>
      <c r="C304" s="486">
        <v>2.77</v>
      </c>
      <c r="D304" s="486">
        <v>0</v>
      </c>
      <c r="E304" s="488">
        <v>831027.27</v>
      </c>
      <c r="F304" s="486">
        <v>0</v>
      </c>
      <c r="G304" s="488">
        <v>31708.32</v>
      </c>
      <c r="H304" s="486">
        <v>0</v>
      </c>
      <c r="I304" s="488">
        <v>150690.34</v>
      </c>
      <c r="J304" s="486">
        <v>0</v>
      </c>
      <c r="K304" s="486">
        <v>0</v>
      </c>
      <c r="L304" s="488">
        <v>318176.42</v>
      </c>
      <c r="M304" s="488">
        <v>500575.08</v>
      </c>
      <c r="N304" s="488">
        <v>1331602.3500000001</v>
      </c>
    </row>
    <row r="305" spans="1:14" x14ac:dyDescent="0.2">
      <c r="A305" s="486">
        <v>67055</v>
      </c>
      <c r="B305" s="487">
        <v>42426110</v>
      </c>
      <c r="C305" s="486">
        <v>2.71</v>
      </c>
      <c r="D305" s="486">
        <v>0</v>
      </c>
      <c r="E305" s="488">
        <v>1415779.23</v>
      </c>
      <c r="F305" s="486">
        <v>0</v>
      </c>
      <c r="G305" s="488">
        <v>80629.09</v>
      </c>
      <c r="H305" s="486">
        <v>0</v>
      </c>
      <c r="I305" s="488">
        <v>146257.37</v>
      </c>
      <c r="J305" s="486">
        <v>0</v>
      </c>
      <c r="K305" s="486">
        <v>0</v>
      </c>
      <c r="L305" s="488">
        <v>439495.88</v>
      </c>
      <c r="M305" s="488">
        <v>666382.34</v>
      </c>
      <c r="N305" s="488">
        <v>2082161.57</v>
      </c>
    </row>
    <row r="306" spans="1:14" x14ac:dyDescent="0.2">
      <c r="A306" s="486">
        <v>67061</v>
      </c>
      <c r="B306" s="487">
        <v>59911480</v>
      </c>
      <c r="C306" s="486">
        <v>2.73</v>
      </c>
      <c r="D306" s="486">
        <v>0</v>
      </c>
      <c r="E306" s="488">
        <v>1998863.25</v>
      </c>
      <c r="F306" s="488">
        <v>10288.700000000001</v>
      </c>
      <c r="G306" s="488">
        <v>80974.460000000006</v>
      </c>
      <c r="H306" s="486">
        <v>0</v>
      </c>
      <c r="I306" s="488">
        <v>171631.47</v>
      </c>
      <c r="J306" s="488">
        <v>14872.6</v>
      </c>
      <c r="K306" s="486">
        <v>0</v>
      </c>
      <c r="L306" s="488">
        <v>520791.7</v>
      </c>
      <c r="M306" s="488">
        <v>798558.93</v>
      </c>
      <c r="N306" s="488">
        <v>2797422.18</v>
      </c>
    </row>
    <row r="307" spans="1:14" x14ac:dyDescent="0.2">
      <c r="A307" s="486">
        <v>68070</v>
      </c>
      <c r="B307" s="487">
        <v>66391813</v>
      </c>
      <c r="C307" s="486">
        <v>2.93</v>
      </c>
      <c r="D307" s="486">
        <v>0</v>
      </c>
      <c r="E307" s="488">
        <v>2210516.08</v>
      </c>
      <c r="F307" s="486">
        <v>0</v>
      </c>
      <c r="G307" s="488">
        <v>69811.350000000006</v>
      </c>
      <c r="H307" s="486">
        <v>131.61000000000001</v>
      </c>
      <c r="I307" s="488">
        <v>348785.02</v>
      </c>
      <c r="J307" s="488">
        <v>44990.04</v>
      </c>
      <c r="K307" s="486">
        <v>0</v>
      </c>
      <c r="L307" s="488">
        <v>500818.3</v>
      </c>
      <c r="M307" s="488">
        <v>964536.31999999995</v>
      </c>
      <c r="N307" s="488">
        <v>3175052.4</v>
      </c>
    </row>
    <row r="308" spans="1:14" x14ac:dyDescent="0.2">
      <c r="A308" s="486">
        <v>68071</v>
      </c>
      <c r="B308" s="487">
        <v>7138060</v>
      </c>
      <c r="C308" s="486">
        <v>2.93</v>
      </c>
      <c r="D308" s="486">
        <v>0</v>
      </c>
      <c r="E308" s="488">
        <v>237661.78</v>
      </c>
      <c r="F308" s="486">
        <v>0</v>
      </c>
      <c r="G308" s="488">
        <v>5860.77</v>
      </c>
      <c r="H308" s="486">
        <v>0</v>
      </c>
      <c r="I308" s="488">
        <v>33382.800000000003</v>
      </c>
      <c r="J308" s="488">
        <v>2181.83</v>
      </c>
      <c r="K308" s="486">
        <v>0</v>
      </c>
      <c r="L308" s="488">
        <v>48009.3</v>
      </c>
      <c r="M308" s="488">
        <v>89434.7</v>
      </c>
      <c r="N308" s="488">
        <v>327096.48</v>
      </c>
    </row>
    <row r="309" spans="1:14" x14ac:dyDescent="0.2">
      <c r="A309" s="486">
        <v>68072</v>
      </c>
      <c r="B309" s="487">
        <v>6079639</v>
      </c>
      <c r="C309" s="486">
        <v>2.92</v>
      </c>
      <c r="D309" s="486">
        <v>0</v>
      </c>
      <c r="E309" s="488">
        <v>202442.49</v>
      </c>
      <c r="F309" s="486">
        <v>0</v>
      </c>
      <c r="G309" s="488">
        <v>2147.84</v>
      </c>
      <c r="H309" s="486">
        <v>0</v>
      </c>
      <c r="I309" s="488">
        <v>24202.53</v>
      </c>
      <c r="J309" s="488">
        <v>1956.52</v>
      </c>
      <c r="K309" s="486">
        <v>0</v>
      </c>
      <c r="L309" s="488">
        <v>32461.35</v>
      </c>
      <c r="M309" s="488">
        <v>60768.24</v>
      </c>
      <c r="N309" s="488">
        <v>263210.73</v>
      </c>
    </row>
    <row r="310" spans="1:14" x14ac:dyDescent="0.2">
      <c r="A310" s="486">
        <v>68073</v>
      </c>
      <c r="B310" s="487">
        <v>38143740</v>
      </c>
      <c r="C310" s="486">
        <v>2.9</v>
      </c>
      <c r="D310" s="486">
        <v>0</v>
      </c>
      <c r="E310" s="488">
        <v>1270388.7</v>
      </c>
      <c r="F310" s="486">
        <v>258.83</v>
      </c>
      <c r="G310" s="488">
        <v>28351.68</v>
      </c>
      <c r="H310" s="486">
        <v>905.19</v>
      </c>
      <c r="I310" s="488">
        <v>151511.54</v>
      </c>
      <c r="J310" s="488">
        <v>27362.12</v>
      </c>
      <c r="K310" s="486">
        <v>0</v>
      </c>
      <c r="L310" s="488">
        <v>221483.3</v>
      </c>
      <c r="M310" s="488">
        <v>429872.66</v>
      </c>
      <c r="N310" s="488">
        <v>1700261.36</v>
      </c>
    </row>
    <row r="311" spans="1:14" x14ac:dyDescent="0.2">
      <c r="A311" s="486">
        <v>68074</v>
      </c>
      <c r="B311" s="487">
        <v>11002621</v>
      </c>
      <c r="C311" s="486">
        <v>2.61</v>
      </c>
      <c r="D311" s="486">
        <v>0</v>
      </c>
      <c r="E311" s="488">
        <v>367540.02</v>
      </c>
      <c r="F311" s="486">
        <v>0</v>
      </c>
      <c r="G311" s="488">
        <v>10517.78</v>
      </c>
      <c r="H311" s="486">
        <v>0</v>
      </c>
      <c r="I311" s="488">
        <v>53924.14</v>
      </c>
      <c r="J311" s="486">
        <v>0</v>
      </c>
      <c r="K311" s="486">
        <v>0</v>
      </c>
      <c r="L311" s="488">
        <v>87691.92</v>
      </c>
      <c r="M311" s="488">
        <v>152133.84</v>
      </c>
      <c r="N311" s="488">
        <v>519673.86</v>
      </c>
    </row>
    <row r="312" spans="1:14" x14ac:dyDescent="0.2">
      <c r="A312" s="486">
        <v>68075</v>
      </c>
      <c r="B312" s="487">
        <v>5059356</v>
      </c>
      <c r="C312" s="486">
        <v>2.88</v>
      </c>
      <c r="D312" s="486">
        <v>0</v>
      </c>
      <c r="E312" s="488">
        <v>168538.08</v>
      </c>
      <c r="F312" s="486">
        <v>0</v>
      </c>
      <c r="G312" s="488">
        <v>6381.74</v>
      </c>
      <c r="H312" s="486">
        <v>0</v>
      </c>
      <c r="I312" s="488">
        <v>53729.45</v>
      </c>
      <c r="J312" s="486">
        <v>155.83000000000001</v>
      </c>
      <c r="K312" s="486">
        <v>0</v>
      </c>
      <c r="L312" s="488">
        <v>69722.009999999995</v>
      </c>
      <c r="M312" s="488">
        <v>129989.02</v>
      </c>
      <c r="N312" s="488">
        <v>298527.09999999998</v>
      </c>
    </row>
    <row r="313" spans="1:14" x14ac:dyDescent="0.2">
      <c r="A313" s="486">
        <v>69104</v>
      </c>
      <c r="B313" s="487">
        <v>3254198</v>
      </c>
      <c r="C313" s="486">
        <v>2.66</v>
      </c>
      <c r="D313" s="486">
        <v>0</v>
      </c>
      <c r="E313" s="488">
        <v>108649.93</v>
      </c>
      <c r="F313" s="486">
        <v>0</v>
      </c>
      <c r="G313" s="488">
        <v>3864.72</v>
      </c>
      <c r="H313" s="486">
        <v>0</v>
      </c>
      <c r="I313" s="488">
        <v>14145.14</v>
      </c>
      <c r="J313" s="486">
        <v>69.05</v>
      </c>
      <c r="K313" s="486">
        <v>0</v>
      </c>
      <c r="L313" s="488">
        <v>20826.8</v>
      </c>
      <c r="M313" s="488">
        <v>38905.71</v>
      </c>
      <c r="N313" s="488">
        <v>147555.64000000001</v>
      </c>
    </row>
    <row r="314" spans="1:14" x14ac:dyDescent="0.2">
      <c r="A314" s="486">
        <v>69106</v>
      </c>
      <c r="B314" s="487">
        <v>61064730</v>
      </c>
      <c r="C314" s="486">
        <v>2.96</v>
      </c>
      <c r="D314" s="486">
        <v>0</v>
      </c>
      <c r="E314" s="488">
        <v>2032522.44</v>
      </c>
      <c r="F314" s="486">
        <v>0</v>
      </c>
      <c r="G314" s="488">
        <v>45090.720000000001</v>
      </c>
      <c r="H314" s="486">
        <v>0</v>
      </c>
      <c r="I314" s="488">
        <v>177671.63</v>
      </c>
      <c r="J314" s="486">
        <v>0</v>
      </c>
      <c r="K314" s="488">
        <v>7611.83</v>
      </c>
      <c r="L314" s="488">
        <v>291538.89</v>
      </c>
      <c r="M314" s="488">
        <v>521913.07</v>
      </c>
      <c r="N314" s="488">
        <v>2554435.5099999998</v>
      </c>
    </row>
    <row r="315" spans="1:14" x14ac:dyDescent="0.2">
      <c r="A315" s="486">
        <v>69107</v>
      </c>
      <c r="B315" s="487">
        <v>5891602</v>
      </c>
      <c r="C315" s="486">
        <v>2.68</v>
      </c>
      <c r="D315" s="486">
        <v>0</v>
      </c>
      <c r="E315" s="488">
        <v>196666.15</v>
      </c>
      <c r="F315" s="486">
        <v>0</v>
      </c>
      <c r="G315" s="488">
        <v>7300.02</v>
      </c>
      <c r="H315" s="486">
        <v>0</v>
      </c>
      <c r="I315" s="488">
        <v>26718.59</v>
      </c>
      <c r="J315" s="486">
        <v>411.99</v>
      </c>
      <c r="K315" s="486">
        <v>0</v>
      </c>
      <c r="L315" s="488">
        <v>39060.910000000003</v>
      </c>
      <c r="M315" s="488">
        <v>73491.5</v>
      </c>
      <c r="N315" s="488">
        <v>270157.65000000002</v>
      </c>
    </row>
    <row r="316" spans="1:14" x14ac:dyDescent="0.2">
      <c r="A316" s="486">
        <v>69108</v>
      </c>
      <c r="B316" s="487">
        <v>10281185</v>
      </c>
      <c r="C316" s="486">
        <v>2.63</v>
      </c>
      <c r="D316" s="486">
        <v>0</v>
      </c>
      <c r="E316" s="488">
        <v>343370.09</v>
      </c>
      <c r="F316" s="486">
        <v>153.46</v>
      </c>
      <c r="G316" s="488">
        <v>18894.16</v>
      </c>
      <c r="H316" s="486">
        <v>0</v>
      </c>
      <c r="I316" s="488">
        <v>69154.009999999995</v>
      </c>
      <c r="J316" s="488">
        <v>1876.79</v>
      </c>
      <c r="K316" s="486">
        <v>0</v>
      </c>
      <c r="L316" s="488">
        <v>105828.52</v>
      </c>
      <c r="M316" s="488">
        <v>195906.94</v>
      </c>
      <c r="N316" s="488">
        <v>539277.03</v>
      </c>
    </row>
    <row r="317" spans="1:14" x14ac:dyDescent="0.2">
      <c r="A317" s="486">
        <v>69109</v>
      </c>
      <c r="B317" s="487">
        <v>30793516</v>
      </c>
      <c r="C317" s="486">
        <v>2.85</v>
      </c>
      <c r="D317" s="486">
        <v>0</v>
      </c>
      <c r="E317" s="488">
        <v>1026115.4</v>
      </c>
      <c r="F317" s="486">
        <v>0</v>
      </c>
      <c r="G317" s="488">
        <v>38630.31</v>
      </c>
      <c r="H317" s="486">
        <v>0</v>
      </c>
      <c r="I317" s="488">
        <v>141769.45000000001</v>
      </c>
      <c r="J317" s="486">
        <v>0</v>
      </c>
      <c r="K317" s="488">
        <v>5485.2</v>
      </c>
      <c r="L317" s="488">
        <v>224941.55</v>
      </c>
      <c r="M317" s="488">
        <v>410826.5</v>
      </c>
      <c r="N317" s="488">
        <v>1436941.9</v>
      </c>
    </row>
    <row r="318" spans="1:14" x14ac:dyDescent="0.2">
      <c r="A318" s="486">
        <v>70092</v>
      </c>
      <c r="B318" s="487">
        <v>22777697</v>
      </c>
      <c r="C318" s="486">
        <v>2.4900000000000002</v>
      </c>
      <c r="D318" s="486">
        <v>0</v>
      </c>
      <c r="E318" s="488">
        <v>761821.26</v>
      </c>
      <c r="F318" s="486">
        <v>0</v>
      </c>
      <c r="G318" s="488">
        <v>31932.32</v>
      </c>
      <c r="H318" s="486">
        <v>0</v>
      </c>
      <c r="I318" s="488">
        <v>206142.02</v>
      </c>
      <c r="J318" s="486">
        <v>0</v>
      </c>
      <c r="K318" s="486">
        <v>0</v>
      </c>
      <c r="L318" s="488">
        <v>189277.97</v>
      </c>
      <c r="M318" s="488">
        <v>427352.3</v>
      </c>
      <c r="N318" s="488">
        <v>1189173.56</v>
      </c>
    </row>
    <row r="319" spans="1:14" x14ac:dyDescent="0.2">
      <c r="A319" s="486">
        <v>70093</v>
      </c>
      <c r="B319" s="487">
        <v>86229353</v>
      </c>
      <c r="C319" s="486">
        <v>2.4500000000000002</v>
      </c>
      <c r="D319" s="486">
        <v>0</v>
      </c>
      <c r="E319" s="488">
        <v>2885203.97</v>
      </c>
      <c r="F319" s="486">
        <v>0</v>
      </c>
      <c r="G319" s="488">
        <v>92699.26</v>
      </c>
      <c r="H319" s="488">
        <v>1603.15</v>
      </c>
      <c r="I319" s="488">
        <v>632593.53</v>
      </c>
      <c r="J319" s="486">
        <v>0</v>
      </c>
      <c r="K319" s="486">
        <v>0</v>
      </c>
      <c r="L319" s="488">
        <v>524940.71</v>
      </c>
      <c r="M319" s="488">
        <v>1251836.6499999999</v>
      </c>
      <c r="N319" s="488">
        <v>4137040.62</v>
      </c>
    </row>
    <row r="320" spans="1:14" x14ac:dyDescent="0.2">
      <c r="A320" s="486">
        <v>71091</v>
      </c>
      <c r="B320" s="487">
        <v>54915018</v>
      </c>
      <c r="C320" s="486">
        <v>2.64</v>
      </c>
      <c r="D320" s="486">
        <v>0</v>
      </c>
      <c r="E320" s="488">
        <v>1833858.47</v>
      </c>
      <c r="F320" s="486">
        <v>557.35</v>
      </c>
      <c r="G320" s="488">
        <v>50312.73</v>
      </c>
      <c r="H320" s="486">
        <v>668.19</v>
      </c>
      <c r="I320" s="488">
        <v>181429.37</v>
      </c>
      <c r="J320" s="488">
        <v>6232.16</v>
      </c>
      <c r="K320" s="486">
        <v>0</v>
      </c>
      <c r="L320" s="488">
        <v>284792.62</v>
      </c>
      <c r="M320" s="488">
        <v>523992.42</v>
      </c>
      <c r="N320" s="488">
        <v>2357850.89</v>
      </c>
    </row>
    <row r="321" spans="1:14" x14ac:dyDescent="0.2">
      <c r="A321" s="486">
        <v>71092</v>
      </c>
      <c r="B321" s="487">
        <v>172615596</v>
      </c>
      <c r="C321" s="486">
        <v>2.78</v>
      </c>
      <c r="D321" s="486">
        <v>0</v>
      </c>
      <c r="E321" s="488">
        <v>5756119.0700000003</v>
      </c>
      <c r="F321" s="488">
        <v>1114.67</v>
      </c>
      <c r="G321" s="488">
        <v>114383.24</v>
      </c>
      <c r="H321" s="486">
        <v>0</v>
      </c>
      <c r="I321" s="488">
        <v>381511.15</v>
      </c>
      <c r="J321" s="488">
        <v>29628.18</v>
      </c>
      <c r="K321" s="486">
        <v>0</v>
      </c>
      <c r="L321" s="488">
        <v>597975.09</v>
      </c>
      <c r="M321" s="488">
        <v>1124612.33</v>
      </c>
      <c r="N321" s="488">
        <v>6880731.4000000004</v>
      </c>
    </row>
    <row r="322" spans="1:14" x14ac:dyDescent="0.2">
      <c r="A322" s="486">
        <v>72066</v>
      </c>
      <c r="B322" s="487">
        <v>8648445</v>
      </c>
      <c r="C322" s="486">
        <v>2.35</v>
      </c>
      <c r="D322" s="486">
        <v>0</v>
      </c>
      <c r="E322" s="488">
        <v>289670.58</v>
      </c>
      <c r="F322" s="486">
        <v>0</v>
      </c>
      <c r="G322" s="488">
        <v>15953.72</v>
      </c>
      <c r="H322" s="486">
        <v>0</v>
      </c>
      <c r="I322" s="488">
        <v>63367.61</v>
      </c>
      <c r="J322" s="486">
        <v>733.38</v>
      </c>
      <c r="K322" s="486">
        <v>0</v>
      </c>
      <c r="L322" s="488">
        <v>82307.5</v>
      </c>
      <c r="M322" s="488">
        <v>162362.21</v>
      </c>
      <c r="N322" s="488">
        <v>452032.79</v>
      </c>
    </row>
    <row r="323" spans="1:14" x14ac:dyDescent="0.2">
      <c r="A323" s="486">
        <v>72068</v>
      </c>
      <c r="B323" s="487">
        <v>41168758</v>
      </c>
      <c r="C323" s="486">
        <v>2.33</v>
      </c>
      <c r="D323" s="486">
        <v>0</v>
      </c>
      <c r="E323" s="488">
        <v>1379186.74</v>
      </c>
      <c r="F323" s="486">
        <v>0</v>
      </c>
      <c r="G323" s="488">
        <v>62400.25</v>
      </c>
      <c r="H323" s="486">
        <v>0</v>
      </c>
      <c r="I323" s="488">
        <v>247851.64</v>
      </c>
      <c r="J323" s="486">
        <v>0</v>
      </c>
      <c r="K323" s="486">
        <v>0</v>
      </c>
      <c r="L323" s="488">
        <v>348435</v>
      </c>
      <c r="M323" s="488">
        <v>658686.89</v>
      </c>
      <c r="N323" s="488">
        <v>2037873.63</v>
      </c>
    </row>
    <row r="324" spans="1:14" x14ac:dyDescent="0.2">
      <c r="A324" s="486">
        <v>72073</v>
      </c>
      <c r="B324" s="487">
        <v>11821606</v>
      </c>
      <c r="C324" s="486">
        <v>2.2999999999999998</v>
      </c>
      <c r="D324" s="486">
        <v>0</v>
      </c>
      <c r="E324" s="488">
        <v>396155.02</v>
      </c>
      <c r="F324" s="486">
        <v>0</v>
      </c>
      <c r="G324" s="488">
        <v>27585</v>
      </c>
      <c r="H324" s="486">
        <v>0</v>
      </c>
      <c r="I324" s="488">
        <v>109566.65</v>
      </c>
      <c r="J324" s="486">
        <v>0</v>
      </c>
      <c r="K324" s="486">
        <v>0</v>
      </c>
      <c r="L324" s="488">
        <v>148762.26</v>
      </c>
      <c r="M324" s="488">
        <v>285913.90999999997</v>
      </c>
      <c r="N324" s="488">
        <v>682068.93</v>
      </c>
    </row>
    <row r="325" spans="1:14" x14ac:dyDescent="0.2">
      <c r="A325" s="486">
        <v>72074</v>
      </c>
      <c r="B325" s="487">
        <v>261808124</v>
      </c>
      <c r="C325" s="486">
        <v>2.38</v>
      </c>
      <c r="D325" s="486">
        <v>0</v>
      </c>
      <c r="E325" s="488">
        <v>8766294.2100000009</v>
      </c>
      <c r="F325" s="488">
        <v>13543.7</v>
      </c>
      <c r="G325" s="488">
        <v>138553.69</v>
      </c>
      <c r="H325" s="488">
        <v>5981.59</v>
      </c>
      <c r="I325" s="488">
        <v>550330.51</v>
      </c>
      <c r="J325" s="488">
        <v>134967</v>
      </c>
      <c r="K325" s="486">
        <v>0</v>
      </c>
      <c r="L325" s="488">
        <v>686520.37</v>
      </c>
      <c r="M325" s="488">
        <v>1529896.86</v>
      </c>
      <c r="N325" s="488">
        <v>10296191.07</v>
      </c>
    </row>
    <row r="326" spans="1:14" x14ac:dyDescent="0.2">
      <c r="A326" s="486">
        <v>73099</v>
      </c>
      <c r="B326" s="487">
        <v>52294071</v>
      </c>
      <c r="C326" s="486">
        <v>2.4500000000000002</v>
      </c>
      <c r="D326" s="486">
        <v>0</v>
      </c>
      <c r="E326" s="488">
        <v>1749741.31</v>
      </c>
      <c r="F326" s="486">
        <v>0</v>
      </c>
      <c r="G326" s="488">
        <v>104933.52</v>
      </c>
      <c r="H326" s="486">
        <v>0</v>
      </c>
      <c r="I326" s="488">
        <v>239260.38</v>
      </c>
      <c r="J326" s="486">
        <v>0</v>
      </c>
      <c r="K326" s="486">
        <v>0</v>
      </c>
      <c r="L326" s="488">
        <v>595442.88</v>
      </c>
      <c r="M326" s="488">
        <v>939636.78</v>
      </c>
      <c r="N326" s="488">
        <v>2689378.09</v>
      </c>
    </row>
    <row r="327" spans="1:14" x14ac:dyDescent="0.2">
      <c r="A327" s="486">
        <v>73102</v>
      </c>
      <c r="B327" s="487">
        <v>45844092</v>
      </c>
      <c r="C327" s="486">
        <v>2.5</v>
      </c>
      <c r="D327" s="486">
        <v>0</v>
      </c>
      <c r="E327" s="488">
        <v>1533141.05</v>
      </c>
      <c r="F327" s="486">
        <v>0</v>
      </c>
      <c r="G327" s="488">
        <v>55980.43</v>
      </c>
      <c r="H327" s="486">
        <v>0</v>
      </c>
      <c r="I327" s="488">
        <v>131167.72</v>
      </c>
      <c r="J327" s="486">
        <v>0</v>
      </c>
      <c r="K327" s="486">
        <v>0</v>
      </c>
      <c r="L327" s="488">
        <v>321622.81</v>
      </c>
      <c r="M327" s="488">
        <v>508770.96</v>
      </c>
      <c r="N327" s="488">
        <v>2041912.01</v>
      </c>
    </row>
    <row r="328" spans="1:14" x14ac:dyDescent="0.2">
      <c r="A328" s="486">
        <v>73105</v>
      </c>
      <c r="B328" s="487">
        <v>5899069</v>
      </c>
      <c r="C328" s="486">
        <v>2.39</v>
      </c>
      <c r="D328" s="486">
        <v>0</v>
      </c>
      <c r="E328" s="488">
        <v>197502.19</v>
      </c>
      <c r="F328" s="486">
        <v>0</v>
      </c>
      <c r="G328" s="488">
        <v>14580.45</v>
      </c>
      <c r="H328" s="486">
        <v>0</v>
      </c>
      <c r="I328" s="488">
        <v>33146.22</v>
      </c>
      <c r="J328" s="486">
        <v>0</v>
      </c>
      <c r="K328" s="486">
        <v>0</v>
      </c>
      <c r="L328" s="488">
        <v>86773.56</v>
      </c>
      <c r="M328" s="488">
        <v>134500.23000000001</v>
      </c>
      <c r="N328" s="488">
        <v>332002.42</v>
      </c>
    </row>
    <row r="329" spans="1:14" x14ac:dyDescent="0.2">
      <c r="A329" s="486">
        <v>73106</v>
      </c>
      <c r="B329" s="487">
        <v>61492292</v>
      </c>
      <c r="C329" s="486">
        <v>2.67</v>
      </c>
      <c r="D329" s="486">
        <v>0</v>
      </c>
      <c r="E329" s="488">
        <v>2052870.36</v>
      </c>
      <c r="F329" s="486">
        <v>0</v>
      </c>
      <c r="G329" s="488">
        <v>115468.41</v>
      </c>
      <c r="H329" s="486">
        <v>0</v>
      </c>
      <c r="I329" s="488">
        <v>255379.99</v>
      </c>
      <c r="J329" s="486">
        <v>0</v>
      </c>
      <c r="K329" s="486">
        <v>0</v>
      </c>
      <c r="L329" s="488">
        <v>692477.54</v>
      </c>
      <c r="M329" s="488">
        <v>1063325.94</v>
      </c>
      <c r="N329" s="488">
        <v>3116196.3</v>
      </c>
    </row>
    <row r="330" spans="1:14" x14ac:dyDescent="0.2">
      <c r="A330" s="486">
        <v>73108</v>
      </c>
      <c r="B330" s="487">
        <v>208665584</v>
      </c>
      <c r="C330" s="486">
        <v>2.66</v>
      </c>
      <c r="D330" s="486">
        <v>0</v>
      </c>
      <c r="E330" s="488">
        <v>6966847.2300000004</v>
      </c>
      <c r="F330" s="486">
        <v>0</v>
      </c>
      <c r="G330" s="488">
        <v>285290.58</v>
      </c>
      <c r="H330" s="486">
        <v>0</v>
      </c>
      <c r="I330" s="488">
        <v>636551.82999999996</v>
      </c>
      <c r="J330" s="486">
        <v>0</v>
      </c>
      <c r="K330" s="486">
        <v>0</v>
      </c>
      <c r="L330" s="488">
        <v>1705833.82</v>
      </c>
      <c r="M330" s="488">
        <v>2627676.2200000002</v>
      </c>
      <c r="N330" s="488">
        <v>9594523.4499999993</v>
      </c>
    </row>
    <row r="331" spans="1:14" x14ac:dyDescent="0.2">
      <c r="A331" s="486">
        <v>74187</v>
      </c>
      <c r="B331" s="487">
        <v>19044110</v>
      </c>
      <c r="C331" s="486">
        <v>2.23</v>
      </c>
      <c r="D331" s="486">
        <v>0</v>
      </c>
      <c r="E331" s="488">
        <v>638646.31999999995</v>
      </c>
      <c r="F331" s="486">
        <v>0</v>
      </c>
      <c r="G331" s="488">
        <v>36489.89</v>
      </c>
      <c r="H331" s="486">
        <v>0</v>
      </c>
      <c r="I331" s="488">
        <v>86390.34</v>
      </c>
      <c r="J331" s="486">
        <v>0</v>
      </c>
      <c r="K331" s="486">
        <v>0</v>
      </c>
      <c r="L331" s="488">
        <v>106425.97</v>
      </c>
      <c r="M331" s="488">
        <v>229306.2</v>
      </c>
      <c r="N331" s="488">
        <v>867952.52</v>
      </c>
    </row>
    <row r="332" spans="1:14" x14ac:dyDescent="0.2">
      <c r="A332" s="486">
        <v>74190</v>
      </c>
      <c r="B332" s="487">
        <v>17513480</v>
      </c>
      <c r="C332" s="486">
        <v>2.27</v>
      </c>
      <c r="D332" s="486">
        <v>0</v>
      </c>
      <c r="E332" s="488">
        <v>587076.18999999994</v>
      </c>
      <c r="F332" s="486">
        <v>0</v>
      </c>
      <c r="G332" s="488">
        <v>36008.67</v>
      </c>
      <c r="H332" s="486">
        <v>0</v>
      </c>
      <c r="I332" s="488">
        <v>70902.19</v>
      </c>
      <c r="J332" s="486">
        <v>0</v>
      </c>
      <c r="K332" s="486">
        <v>0</v>
      </c>
      <c r="L332" s="488">
        <v>133059.88</v>
      </c>
      <c r="M332" s="488">
        <v>239970.74</v>
      </c>
      <c r="N332" s="488">
        <v>827046.93</v>
      </c>
    </row>
    <row r="333" spans="1:14" x14ac:dyDescent="0.2">
      <c r="A333" s="486">
        <v>74194</v>
      </c>
      <c r="B333" s="487">
        <v>11092040</v>
      </c>
      <c r="C333" s="486">
        <v>2.14</v>
      </c>
      <c r="D333" s="486">
        <v>0</v>
      </c>
      <c r="E333" s="488">
        <v>372315.19</v>
      </c>
      <c r="F333" s="486">
        <v>0</v>
      </c>
      <c r="G333" s="488">
        <v>24487.88</v>
      </c>
      <c r="H333" s="486">
        <v>0</v>
      </c>
      <c r="I333" s="488">
        <v>50306.07</v>
      </c>
      <c r="J333" s="488">
        <v>1262.8699999999999</v>
      </c>
      <c r="K333" s="486">
        <v>0</v>
      </c>
      <c r="L333" s="488">
        <v>93360.960000000006</v>
      </c>
      <c r="M333" s="488">
        <v>169417.78</v>
      </c>
      <c r="N333" s="488">
        <v>541732.97</v>
      </c>
    </row>
    <row r="334" spans="1:14" x14ac:dyDescent="0.2">
      <c r="A334" s="486">
        <v>74195</v>
      </c>
      <c r="B334" s="487">
        <v>5795380</v>
      </c>
      <c r="C334" s="486">
        <v>2.59</v>
      </c>
      <c r="D334" s="486">
        <v>0</v>
      </c>
      <c r="E334" s="488">
        <v>193633.09</v>
      </c>
      <c r="F334" s="486">
        <v>0</v>
      </c>
      <c r="G334" s="488">
        <v>16276.54</v>
      </c>
      <c r="H334" s="486">
        <v>0</v>
      </c>
      <c r="I334" s="488">
        <v>32541.73</v>
      </c>
      <c r="J334" s="486">
        <v>73.5</v>
      </c>
      <c r="K334" s="486">
        <v>0</v>
      </c>
      <c r="L334" s="488">
        <v>64841.440000000002</v>
      </c>
      <c r="M334" s="488">
        <v>113733.2</v>
      </c>
      <c r="N334" s="488">
        <v>307366.28999999998</v>
      </c>
    </row>
    <row r="335" spans="1:14" x14ac:dyDescent="0.2">
      <c r="A335" s="486">
        <v>74197</v>
      </c>
      <c r="B335" s="487">
        <v>11860560</v>
      </c>
      <c r="C335" s="486">
        <v>2.2000000000000002</v>
      </c>
      <c r="D335" s="486">
        <v>0</v>
      </c>
      <c r="E335" s="488">
        <v>397867.23</v>
      </c>
      <c r="F335" s="486">
        <v>0</v>
      </c>
      <c r="G335" s="488">
        <v>27037.21</v>
      </c>
      <c r="H335" s="486">
        <v>0</v>
      </c>
      <c r="I335" s="488">
        <v>55170.09</v>
      </c>
      <c r="J335" s="486">
        <v>0</v>
      </c>
      <c r="K335" s="486">
        <v>0</v>
      </c>
      <c r="L335" s="488">
        <v>101325.88</v>
      </c>
      <c r="M335" s="488">
        <v>183533.18</v>
      </c>
      <c r="N335" s="488">
        <v>581400.41</v>
      </c>
    </row>
    <row r="336" spans="1:14" x14ac:dyDescent="0.2">
      <c r="A336" s="486">
        <v>74201</v>
      </c>
      <c r="B336" s="487">
        <v>162607380</v>
      </c>
      <c r="C336" s="486">
        <v>2.16</v>
      </c>
      <c r="D336" s="486">
        <v>0</v>
      </c>
      <c r="E336" s="488">
        <v>5456960.5800000001</v>
      </c>
      <c r="F336" s="486">
        <v>0</v>
      </c>
      <c r="G336" s="488">
        <v>135906.93</v>
      </c>
      <c r="H336" s="486">
        <v>0</v>
      </c>
      <c r="I336" s="488">
        <v>275203.93</v>
      </c>
      <c r="J336" s="486">
        <v>0</v>
      </c>
      <c r="K336" s="486">
        <v>0</v>
      </c>
      <c r="L336" s="488">
        <v>545698.34</v>
      </c>
      <c r="M336" s="488">
        <v>956809.2</v>
      </c>
      <c r="N336" s="488">
        <v>6413769.7800000003</v>
      </c>
    </row>
    <row r="337" spans="1:14" x14ac:dyDescent="0.2">
      <c r="A337" s="486">
        <v>74202</v>
      </c>
      <c r="B337" s="487">
        <v>8963620</v>
      </c>
      <c r="C337" s="486">
        <v>2.21</v>
      </c>
      <c r="D337" s="486">
        <v>0</v>
      </c>
      <c r="E337" s="488">
        <v>300657.46999999997</v>
      </c>
      <c r="F337" s="486">
        <v>0</v>
      </c>
      <c r="G337" s="488">
        <v>21716.15</v>
      </c>
      <c r="H337" s="486">
        <v>0</v>
      </c>
      <c r="I337" s="488">
        <v>44362.47</v>
      </c>
      <c r="J337" s="486">
        <v>0</v>
      </c>
      <c r="K337" s="486">
        <v>0</v>
      </c>
      <c r="L337" s="488">
        <v>83693.23</v>
      </c>
      <c r="M337" s="488">
        <v>149771.84</v>
      </c>
      <c r="N337" s="488">
        <v>450429.31</v>
      </c>
    </row>
    <row r="338" spans="1:14" x14ac:dyDescent="0.2">
      <c r="A338" s="486">
        <v>75084</v>
      </c>
      <c r="B338" s="487">
        <v>7940410</v>
      </c>
      <c r="C338" s="486">
        <v>1.69</v>
      </c>
      <c r="D338" s="486">
        <v>0</v>
      </c>
      <c r="E338" s="488">
        <v>267753.25</v>
      </c>
      <c r="F338" s="486">
        <v>0</v>
      </c>
      <c r="G338" s="488">
        <v>7532.34</v>
      </c>
      <c r="H338" s="486">
        <v>0</v>
      </c>
      <c r="I338" s="488">
        <v>26370.45</v>
      </c>
      <c r="J338" s="486">
        <v>596.39</v>
      </c>
      <c r="K338" s="486">
        <v>279.98</v>
      </c>
      <c r="L338" s="488">
        <v>88561.69</v>
      </c>
      <c r="M338" s="488">
        <v>123340.85</v>
      </c>
      <c r="N338" s="488">
        <v>391094.1</v>
      </c>
    </row>
    <row r="339" spans="1:14" x14ac:dyDescent="0.2">
      <c r="A339" s="486">
        <v>75085</v>
      </c>
      <c r="B339" s="487">
        <v>22780328</v>
      </c>
      <c r="C339" s="486">
        <v>1.65</v>
      </c>
      <c r="D339" s="486">
        <v>0</v>
      </c>
      <c r="E339" s="488">
        <v>768472.72</v>
      </c>
      <c r="F339" s="486">
        <v>41.72</v>
      </c>
      <c r="G339" s="488">
        <v>20868.810000000001</v>
      </c>
      <c r="H339" s="488">
        <v>4587.76</v>
      </c>
      <c r="I339" s="488">
        <v>73318.91</v>
      </c>
      <c r="J339" s="488">
        <v>21800.02</v>
      </c>
      <c r="K339" s="486">
        <v>0</v>
      </c>
      <c r="L339" s="488">
        <v>265436.95</v>
      </c>
      <c r="M339" s="488">
        <v>386054.16</v>
      </c>
      <c r="N339" s="488">
        <v>1154526.8799999999</v>
      </c>
    </row>
    <row r="340" spans="1:14" x14ac:dyDescent="0.2">
      <c r="A340" s="486">
        <v>75086</v>
      </c>
      <c r="B340" s="487">
        <v>9861044</v>
      </c>
      <c r="C340" s="486">
        <v>2.02</v>
      </c>
      <c r="D340" s="486">
        <v>0</v>
      </c>
      <c r="E340" s="488">
        <v>331401.49</v>
      </c>
      <c r="F340" s="486">
        <v>0</v>
      </c>
      <c r="G340" s="488">
        <v>10810.76</v>
      </c>
      <c r="H340" s="486">
        <v>0</v>
      </c>
      <c r="I340" s="488">
        <v>26885.86</v>
      </c>
      <c r="J340" s="486">
        <v>236.82</v>
      </c>
      <c r="K340" s="486">
        <v>0</v>
      </c>
      <c r="L340" s="488">
        <v>114354.32</v>
      </c>
      <c r="M340" s="488">
        <v>152287.76</v>
      </c>
      <c r="N340" s="488">
        <v>483689.25</v>
      </c>
    </row>
    <row r="341" spans="1:14" x14ac:dyDescent="0.2">
      <c r="A341" s="486">
        <v>75087</v>
      </c>
      <c r="B341" s="487">
        <v>25486029</v>
      </c>
      <c r="C341" s="486">
        <v>1.76</v>
      </c>
      <c r="D341" s="486">
        <v>0</v>
      </c>
      <c r="E341" s="488">
        <v>858785.39</v>
      </c>
      <c r="F341" s="486">
        <v>0</v>
      </c>
      <c r="G341" s="488">
        <v>24749.09</v>
      </c>
      <c r="H341" s="486">
        <v>0</v>
      </c>
      <c r="I341" s="488">
        <v>86153.67</v>
      </c>
      <c r="J341" s="486">
        <v>0</v>
      </c>
      <c r="K341" s="486">
        <v>0</v>
      </c>
      <c r="L341" s="488">
        <v>291136.21999999997</v>
      </c>
      <c r="M341" s="488">
        <v>402038.98</v>
      </c>
      <c r="N341" s="488">
        <v>1260824.3700000001</v>
      </c>
    </row>
    <row r="342" spans="1:14" x14ac:dyDescent="0.2">
      <c r="A342" s="486">
        <v>76081</v>
      </c>
      <c r="B342" s="487">
        <v>11091431</v>
      </c>
      <c r="C342" s="486">
        <v>2.68</v>
      </c>
      <c r="D342" s="486">
        <v>0</v>
      </c>
      <c r="E342" s="488">
        <v>370240.4</v>
      </c>
      <c r="F342" s="488">
        <v>7902.05</v>
      </c>
      <c r="G342" s="488">
        <v>8260.1200000000008</v>
      </c>
      <c r="H342" s="488">
        <v>1540.39</v>
      </c>
      <c r="I342" s="488">
        <v>98267.839999999997</v>
      </c>
      <c r="J342" s="488">
        <v>5125.2299999999996</v>
      </c>
      <c r="K342" s="486">
        <v>0</v>
      </c>
      <c r="L342" s="488">
        <v>92869.2</v>
      </c>
      <c r="M342" s="488">
        <v>213964.83</v>
      </c>
      <c r="N342" s="488">
        <v>584205.23</v>
      </c>
    </row>
    <row r="343" spans="1:14" x14ac:dyDescent="0.2">
      <c r="A343" s="486">
        <v>76082</v>
      </c>
      <c r="B343" s="487">
        <v>44604385</v>
      </c>
      <c r="C343" s="486">
        <v>2.69</v>
      </c>
      <c r="D343" s="486">
        <v>0</v>
      </c>
      <c r="E343" s="488">
        <v>1488775.28</v>
      </c>
      <c r="F343" s="486">
        <v>0</v>
      </c>
      <c r="G343" s="488">
        <v>24078.13</v>
      </c>
      <c r="H343" s="486">
        <v>0</v>
      </c>
      <c r="I343" s="488">
        <v>325991.37</v>
      </c>
      <c r="J343" s="486">
        <v>0</v>
      </c>
      <c r="K343" s="486">
        <v>0</v>
      </c>
      <c r="L343" s="488">
        <v>270695.56</v>
      </c>
      <c r="M343" s="488">
        <v>620765.06000000006</v>
      </c>
      <c r="N343" s="488">
        <v>2109540.34</v>
      </c>
    </row>
    <row r="344" spans="1:14" x14ac:dyDescent="0.2">
      <c r="A344" s="486">
        <v>76083</v>
      </c>
      <c r="B344" s="487">
        <v>61205634</v>
      </c>
      <c r="C344" s="486">
        <v>2.73</v>
      </c>
      <c r="D344" s="486">
        <v>0</v>
      </c>
      <c r="E344" s="488">
        <v>2042040.9</v>
      </c>
      <c r="F344" s="488">
        <v>4249.5600000000004</v>
      </c>
      <c r="G344" s="488">
        <v>26852.400000000001</v>
      </c>
      <c r="H344" s="488">
        <v>1059.6400000000001</v>
      </c>
      <c r="I344" s="488">
        <v>360795.44</v>
      </c>
      <c r="J344" s="488">
        <v>28535.91</v>
      </c>
      <c r="K344" s="486">
        <v>0</v>
      </c>
      <c r="L344" s="488">
        <v>330969.23</v>
      </c>
      <c r="M344" s="488">
        <v>752462.18</v>
      </c>
      <c r="N344" s="488">
        <v>2794503.08</v>
      </c>
    </row>
    <row r="345" spans="1:14" x14ac:dyDescent="0.2">
      <c r="A345" s="486">
        <v>77100</v>
      </c>
      <c r="B345" s="487">
        <v>4813135</v>
      </c>
      <c r="C345" s="486">
        <v>3.15</v>
      </c>
      <c r="D345" s="486">
        <v>0</v>
      </c>
      <c r="E345" s="488">
        <v>159890.18</v>
      </c>
      <c r="F345" s="486">
        <v>0</v>
      </c>
      <c r="G345" s="488">
        <v>6086.82</v>
      </c>
      <c r="H345" s="486">
        <v>0</v>
      </c>
      <c r="I345" s="488">
        <v>20117.240000000002</v>
      </c>
      <c r="J345" s="486">
        <v>868.84</v>
      </c>
      <c r="K345" s="488">
        <v>22000.78</v>
      </c>
      <c r="L345" s="488">
        <v>42401.35</v>
      </c>
      <c r="M345" s="488">
        <v>91475.03</v>
      </c>
      <c r="N345" s="488">
        <v>251365.21</v>
      </c>
    </row>
    <row r="346" spans="1:14" x14ac:dyDescent="0.2">
      <c r="A346" s="486">
        <v>77101</v>
      </c>
      <c r="B346" s="487">
        <v>9242577</v>
      </c>
      <c r="C346" s="486">
        <v>3.23</v>
      </c>
      <c r="D346" s="486">
        <v>0</v>
      </c>
      <c r="E346" s="488">
        <v>306780.63</v>
      </c>
      <c r="F346" s="488">
        <v>3051.15</v>
      </c>
      <c r="G346" s="488">
        <v>18161.23</v>
      </c>
      <c r="H346" s="486">
        <v>0</v>
      </c>
      <c r="I346" s="488">
        <v>54875.1</v>
      </c>
      <c r="J346" s="486">
        <v>953.1</v>
      </c>
      <c r="K346" s="488">
        <v>4791.54</v>
      </c>
      <c r="L346" s="488">
        <v>148766.29</v>
      </c>
      <c r="M346" s="488">
        <v>230598.39999999999</v>
      </c>
      <c r="N346" s="488">
        <v>537379.03</v>
      </c>
    </row>
    <row r="347" spans="1:14" x14ac:dyDescent="0.2">
      <c r="A347" s="486">
        <v>77102</v>
      </c>
      <c r="B347" s="487">
        <v>33977316</v>
      </c>
      <c r="C347" s="486">
        <v>3</v>
      </c>
      <c r="D347" s="486">
        <v>0</v>
      </c>
      <c r="E347" s="488">
        <v>1130459.28</v>
      </c>
      <c r="F347" s="486">
        <v>0</v>
      </c>
      <c r="G347" s="488">
        <v>33458.629999999997</v>
      </c>
      <c r="H347" s="486">
        <v>0</v>
      </c>
      <c r="I347" s="488">
        <v>110563.07</v>
      </c>
      <c r="J347" s="486">
        <v>0</v>
      </c>
      <c r="K347" s="488">
        <v>8124.6</v>
      </c>
      <c r="L347" s="488">
        <v>263734.32</v>
      </c>
      <c r="M347" s="488">
        <v>415880.62</v>
      </c>
      <c r="N347" s="488">
        <v>1546339.9</v>
      </c>
    </row>
    <row r="348" spans="1:14" x14ac:dyDescent="0.2">
      <c r="A348" s="486">
        <v>77103</v>
      </c>
      <c r="B348" s="487">
        <v>10855996</v>
      </c>
      <c r="C348" s="486">
        <v>2.94</v>
      </c>
      <c r="D348" s="486">
        <v>0</v>
      </c>
      <c r="E348" s="488">
        <v>361413.26</v>
      </c>
      <c r="F348" s="486">
        <v>0</v>
      </c>
      <c r="G348" s="488">
        <v>10455.370000000001</v>
      </c>
      <c r="H348" s="486">
        <v>0</v>
      </c>
      <c r="I348" s="488">
        <v>36960.879999999997</v>
      </c>
      <c r="J348" s="486">
        <v>0</v>
      </c>
      <c r="K348" s="486">
        <v>0</v>
      </c>
      <c r="L348" s="488">
        <v>101638.96</v>
      </c>
      <c r="M348" s="488">
        <v>149055.20000000001</v>
      </c>
      <c r="N348" s="488">
        <v>510468.46</v>
      </c>
    </row>
    <row r="349" spans="1:14" x14ac:dyDescent="0.2">
      <c r="A349" s="486">
        <v>77104</v>
      </c>
      <c r="B349" s="487">
        <v>14098386</v>
      </c>
      <c r="C349" s="486">
        <v>2.91</v>
      </c>
      <c r="D349" s="486">
        <v>0</v>
      </c>
      <c r="E349" s="488">
        <v>469502.62</v>
      </c>
      <c r="F349" s="488">
        <v>3982.68</v>
      </c>
      <c r="G349" s="488">
        <v>8636.44</v>
      </c>
      <c r="H349" s="486">
        <v>0</v>
      </c>
      <c r="I349" s="488">
        <v>28458.54</v>
      </c>
      <c r="J349" s="488">
        <v>2605.3200000000002</v>
      </c>
      <c r="K349" s="488">
        <v>4452.2</v>
      </c>
      <c r="L349" s="488">
        <v>74643.289999999994</v>
      </c>
      <c r="M349" s="488">
        <v>122778.46</v>
      </c>
      <c r="N349" s="488">
        <v>592281.07999999996</v>
      </c>
    </row>
    <row r="350" spans="1:14" x14ac:dyDescent="0.2">
      <c r="A350" s="486">
        <v>78001</v>
      </c>
      <c r="B350" s="487">
        <v>15415980</v>
      </c>
      <c r="C350" s="486">
        <v>2.4</v>
      </c>
      <c r="D350" s="486">
        <v>0</v>
      </c>
      <c r="E350" s="488">
        <v>516077.68</v>
      </c>
      <c r="F350" s="486">
        <v>0</v>
      </c>
      <c r="G350" s="488">
        <v>59184.3</v>
      </c>
      <c r="H350" s="486">
        <v>0</v>
      </c>
      <c r="I350" s="488">
        <v>87256.27</v>
      </c>
      <c r="J350" s="486">
        <v>706.56</v>
      </c>
      <c r="K350" s="486">
        <v>0</v>
      </c>
      <c r="L350" s="488">
        <v>165476.53</v>
      </c>
      <c r="M350" s="488">
        <v>312623.65999999997</v>
      </c>
      <c r="N350" s="488">
        <v>828701.34</v>
      </c>
    </row>
    <row r="351" spans="1:14" x14ac:dyDescent="0.2">
      <c r="A351" s="486">
        <v>78002</v>
      </c>
      <c r="B351" s="487">
        <v>21976870</v>
      </c>
      <c r="C351" s="486">
        <v>2.2599999999999998</v>
      </c>
      <c r="D351" s="486">
        <v>0</v>
      </c>
      <c r="E351" s="488">
        <v>736770.61</v>
      </c>
      <c r="F351" s="488">
        <v>2234.2199999999998</v>
      </c>
      <c r="G351" s="488">
        <v>130519.96</v>
      </c>
      <c r="H351" s="488">
        <v>13120.03</v>
      </c>
      <c r="I351" s="488">
        <v>192427.47</v>
      </c>
      <c r="J351" s="488">
        <v>3330.71</v>
      </c>
      <c r="K351" s="486">
        <v>0</v>
      </c>
      <c r="L351" s="488">
        <v>369713.26</v>
      </c>
      <c r="M351" s="488">
        <v>711345.65</v>
      </c>
      <c r="N351" s="488">
        <v>1448116.26</v>
      </c>
    </row>
    <row r="352" spans="1:14" x14ac:dyDescent="0.2">
      <c r="A352" s="486">
        <v>78003</v>
      </c>
      <c r="B352" s="487">
        <v>8069830</v>
      </c>
      <c r="C352" s="486">
        <v>2.34</v>
      </c>
      <c r="D352" s="486">
        <v>0</v>
      </c>
      <c r="E352" s="488">
        <v>270318.15999999997</v>
      </c>
      <c r="F352" s="486">
        <v>0</v>
      </c>
      <c r="G352" s="488">
        <v>29306.23</v>
      </c>
      <c r="H352" s="486">
        <v>0</v>
      </c>
      <c r="I352" s="488">
        <v>43206.61</v>
      </c>
      <c r="J352" s="486">
        <v>910.37</v>
      </c>
      <c r="K352" s="486">
        <v>0</v>
      </c>
      <c r="L352" s="488">
        <v>85692.52</v>
      </c>
      <c r="M352" s="488">
        <v>159115.73000000001</v>
      </c>
      <c r="N352" s="488">
        <v>429433.89</v>
      </c>
    </row>
    <row r="353" spans="1:14" x14ac:dyDescent="0.2">
      <c r="A353" s="486">
        <v>78004</v>
      </c>
      <c r="B353" s="487">
        <v>5793378</v>
      </c>
      <c r="C353" s="486">
        <v>2.25</v>
      </c>
      <c r="D353" s="486">
        <v>0</v>
      </c>
      <c r="E353" s="488">
        <v>194241.83</v>
      </c>
      <c r="F353" s="486">
        <v>0</v>
      </c>
      <c r="G353" s="488">
        <v>39027.33</v>
      </c>
      <c r="H353" s="486">
        <v>0</v>
      </c>
      <c r="I353" s="488">
        <v>57538.55</v>
      </c>
      <c r="J353" s="486">
        <v>312.07</v>
      </c>
      <c r="K353" s="486">
        <v>0</v>
      </c>
      <c r="L353" s="488">
        <v>114833.64</v>
      </c>
      <c r="M353" s="488">
        <v>211711.59</v>
      </c>
      <c r="N353" s="488">
        <v>405953.42</v>
      </c>
    </row>
    <row r="354" spans="1:14" x14ac:dyDescent="0.2">
      <c r="A354" s="486">
        <v>78005</v>
      </c>
      <c r="B354" s="487">
        <v>21905327</v>
      </c>
      <c r="C354" s="486">
        <v>2.31</v>
      </c>
      <c r="D354" s="486">
        <v>0</v>
      </c>
      <c r="E354" s="488">
        <v>733996.47</v>
      </c>
      <c r="F354" s="486">
        <v>0</v>
      </c>
      <c r="G354" s="488">
        <v>111935.52</v>
      </c>
      <c r="H354" s="486">
        <v>0</v>
      </c>
      <c r="I354" s="488">
        <v>165028.16</v>
      </c>
      <c r="J354" s="486">
        <v>0</v>
      </c>
      <c r="K354" s="486">
        <v>0</v>
      </c>
      <c r="L354" s="488">
        <v>315181.69</v>
      </c>
      <c r="M354" s="488">
        <v>592145.37</v>
      </c>
      <c r="N354" s="488">
        <v>1326141.8400000001</v>
      </c>
    </row>
    <row r="355" spans="1:14" x14ac:dyDescent="0.2">
      <c r="A355" s="486">
        <v>78009</v>
      </c>
      <c r="B355" s="487">
        <v>9212880</v>
      </c>
      <c r="C355" s="486">
        <v>2.2799999999999998</v>
      </c>
      <c r="D355" s="486">
        <v>0</v>
      </c>
      <c r="E355" s="488">
        <v>308796.94</v>
      </c>
      <c r="F355" s="486">
        <v>0</v>
      </c>
      <c r="G355" s="488">
        <v>36772.1</v>
      </c>
      <c r="H355" s="486">
        <v>0</v>
      </c>
      <c r="I355" s="488">
        <v>56099.58</v>
      </c>
      <c r="J355" s="486">
        <v>422.53</v>
      </c>
      <c r="K355" s="486">
        <v>0</v>
      </c>
      <c r="L355" s="488">
        <v>107628.85</v>
      </c>
      <c r="M355" s="488">
        <v>200923.06</v>
      </c>
      <c r="N355" s="488">
        <v>509720</v>
      </c>
    </row>
    <row r="356" spans="1:14" x14ac:dyDescent="0.2">
      <c r="A356" s="486">
        <v>78012</v>
      </c>
      <c r="B356" s="487">
        <v>40469912</v>
      </c>
      <c r="C356" s="486">
        <v>2.25</v>
      </c>
      <c r="D356" s="486">
        <v>0</v>
      </c>
      <c r="E356" s="488">
        <v>1356885.33</v>
      </c>
      <c r="F356" s="486">
        <v>0</v>
      </c>
      <c r="G356" s="488">
        <v>221440.76</v>
      </c>
      <c r="H356" s="486">
        <v>0</v>
      </c>
      <c r="I356" s="488">
        <v>326473.33</v>
      </c>
      <c r="J356" s="486">
        <v>0</v>
      </c>
      <c r="K356" s="486">
        <v>0</v>
      </c>
      <c r="L356" s="488">
        <v>628928.61</v>
      </c>
      <c r="M356" s="488">
        <v>1176842.7</v>
      </c>
      <c r="N356" s="488">
        <v>2533728.0299999998</v>
      </c>
    </row>
    <row r="357" spans="1:14" x14ac:dyDescent="0.2">
      <c r="A357" s="486">
        <v>79077</v>
      </c>
      <c r="B357" s="487">
        <v>208692559</v>
      </c>
      <c r="C357" s="486">
        <v>2.69</v>
      </c>
      <c r="D357" s="486">
        <v>0</v>
      </c>
      <c r="E357" s="488">
        <v>6965600.4100000001</v>
      </c>
      <c r="F357" s="488">
        <v>11458.69</v>
      </c>
      <c r="G357" s="488">
        <v>286319.06</v>
      </c>
      <c r="H357" s="486">
        <v>791.53</v>
      </c>
      <c r="I357" s="488">
        <v>401268.99</v>
      </c>
      <c r="J357" s="488">
        <v>315482.02</v>
      </c>
      <c r="K357" s="486">
        <v>0</v>
      </c>
      <c r="L357" s="488">
        <v>856414.01</v>
      </c>
      <c r="M357" s="488">
        <v>1871734.3</v>
      </c>
      <c r="N357" s="488">
        <v>8837334.7100000009</v>
      </c>
    </row>
    <row r="358" spans="1:14" x14ac:dyDescent="0.2">
      <c r="A358" s="486">
        <v>79078</v>
      </c>
      <c r="B358" s="487">
        <v>12583103</v>
      </c>
      <c r="C358" s="486">
        <v>2.65</v>
      </c>
      <c r="D358" s="486">
        <v>0</v>
      </c>
      <c r="E358" s="488">
        <v>420163.02</v>
      </c>
      <c r="F358" s="488">
        <v>4766.6499999999996</v>
      </c>
      <c r="G358" s="488">
        <v>17644.27</v>
      </c>
      <c r="H358" s="486">
        <v>0</v>
      </c>
      <c r="I358" s="488">
        <v>23049.35</v>
      </c>
      <c r="J358" s="488">
        <v>25066.94</v>
      </c>
      <c r="K358" s="486">
        <v>0</v>
      </c>
      <c r="L358" s="488">
        <v>52877.760000000002</v>
      </c>
      <c r="M358" s="488">
        <v>123404.96</v>
      </c>
      <c r="N358" s="488">
        <v>543567.98</v>
      </c>
    </row>
    <row r="359" spans="1:14" x14ac:dyDescent="0.2">
      <c r="A359" s="486">
        <v>80116</v>
      </c>
      <c r="B359" s="487">
        <v>18363386</v>
      </c>
      <c r="C359" s="486">
        <v>1.86</v>
      </c>
      <c r="D359" s="486">
        <v>0</v>
      </c>
      <c r="E359" s="488">
        <v>618148.67000000004</v>
      </c>
      <c r="F359" s="486">
        <v>0</v>
      </c>
      <c r="G359" s="488">
        <v>17807.36</v>
      </c>
      <c r="H359" s="486">
        <v>0</v>
      </c>
      <c r="I359" s="488">
        <v>67092.38</v>
      </c>
      <c r="J359" s="486">
        <v>264.89</v>
      </c>
      <c r="K359" s="486">
        <v>0</v>
      </c>
      <c r="L359" s="488">
        <v>162286.54</v>
      </c>
      <c r="M359" s="488">
        <v>247451.16</v>
      </c>
      <c r="N359" s="488">
        <v>865599.83</v>
      </c>
    </row>
    <row r="360" spans="1:14" x14ac:dyDescent="0.2">
      <c r="A360" s="486">
        <v>80118</v>
      </c>
      <c r="B360" s="487">
        <v>14375378</v>
      </c>
      <c r="C360" s="486">
        <v>1.95</v>
      </c>
      <c r="D360" s="486">
        <v>0</v>
      </c>
      <c r="E360" s="488">
        <v>483460.49</v>
      </c>
      <c r="F360" s="486">
        <v>0</v>
      </c>
      <c r="G360" s="488">
        <v>14581.76</v>
      </c>
      <c r="H360" s="486">
        <v>0</v>
      </c>
      <c r="I360" s="488">
        <v>61407.4</v>
      </c>
      <c r="J360" s="486">
        <v>0</v>
      </c>
      <c r="K360" s="486">
        <v>0</v>
      </c>
      <c r="L360" s="488">
        <v>147014.79</v>
      </c>
      <c r="M360" s="488">
        <v>223003.94</v>
      </c>
      <c r="N360" s="488">
        <v>706464.43</v>
      </c>
    </row>
    <row r="361" spans="1:14" x14ac:dyDescent="0.2">
      <c r="A361" s="486">
        <v>80119</v>
      </c>
      <c r="B361" s="487">
        <v>28151328</v>
      </c>
      <c r="C361" s="486">
        <v>1.95</v>
      </c>
      <c r="D361" s="486">
        <v>0</v>
      </c>
      <c r="E361" s="488">
        <v>946761.53</v>
      </c>
      <c r="F361" s="486">
        <v>0</v>
      </c>
      <c r="G361" s="488">
        <v>25906.97</v>
      </c>
      <c r="H361" s="486">
        <v>0</v>
      </c>
      <c r="I361" s="488">
        <v>103730.22</v>
      </c>
      <c r="J361" s="486">
        <v>0</v>
      </c>
      <c r="K361" s="486">
        <v>0</v>
      </c>
      <c r="L361" s="488">
        <v>225872.25</v>
      </c>
      <c r="M361" s="488">
        <v>355509.44</v>
      </c>
      <c r="N361" s="488">
        <v>1302270.97</v>
      </c>
    </row>
    <row r="362" spans="1:14" x14ac:dyDescent="0.2">
      <c r="A362" s="486">
        <v>80121</v>
      </c>
      <c r="B362" s="487">
        <v>17019500</v>
      </c>
      <c r="C362" s="486">
        <v>1.97</v>
      </c>
      <c r="D362" s="486">
        <v>0</v>
      </c>
      <c r="E362" s="488">
        <v>572268.6</v>
      </c>
      <c r="F362" s="486">
        <v>0</v>
      </c>
      <c r="G362" s="488">
        <v>15880.2</v>
      </c>
      <c r="H362" s="486">
        <v>0</v>
      </c>
      <c r="I362" s="488">
        <v>63132.85</v>
      </c>
      <c r="J362" s="486">
        <v>0</v>
      </c>
      <c r="K362" s="486">
        <v>0</v>
      </c>
      <c r="L362" s="488">
        <v>154057.29999999999</v>
      </c>
      <c r="M362" s="488">
        <v>233070.35</v>
      </c>
      <c r="N362" s="488">
        <v>805338.95</v>
      </c>
    </row>
    <row r="363" spans="1:14" x14ac:dyDescent="0.2">
      <c r="A363" s="486">
        <v>80122</v>
      </c>
      <c r="B363" s="487">
        <v>44495700</v>
      </c>
      <c r="C363" s="486">
        <v>1.93</v>
      </c>
      <c r="D363" s="486">
        <v>0</v>
      </c>
      <c r="E363" s="488">
        <v>1496746.8</v>
      </c>
      <c r="F363" s="486">
        <v>0</v>
      </c>
      <c r="G363" s="488">
        <v>8386.56</v>
      </c>
      <c r="H363" s="486">
        <v>0</v>
      </c>
      <c r="I363" s="488">
        <v>35036.92</v>
      </c>
      <c r="J363" s="488">
        <v>85987.64</v>
      </c>
      <c r="K363" s="486">
        <v>0</v>
      </c>
      <c r="L363" s="488">
        <v>84997.64</v>
      </c>
      <c r="M363" s="488">
        <v>214408.76</v>
      </c>
      <c r="N363" s="488">
        <v>1711155.56</v>
      </c>
    </row>
    <row r="364" spans="1:14" x14ac:dyDescent="0.2">
      <c r="A364" s="486">
        <v>80125</v>
      </c>
      <c r="B364" s="487">
        <v>262178959</v>
      </c>
      <c r="C364" s="486">
        <v>1.95</v>
      </c>
      <c r="D364" s="486">
        <v>0</v>
      </c>
      <c r="E364" s="488">
        <v>8817379.9000000004</v>
      </c>
      <c r="F364" s="486">
        <v>0</v>
      </c>
      <c r="G364" s="488">
        <v>167999.99</v>
      </c>
      <c r="H364" s="486">
        <v>0</v>
      </c>
      <c r="I364" s="488">
        <v>685852.11</v>
      </c>
      <c r="J364" s="486">
        <v>0</v>
      </c>
      <c r="K364" s="486">
        <v>0</v>
      </c>
      <c r="L364" s="488">
        <v>1644844.73</v>
      </c>
      <c r="M364" s="488">
        <v>2498696.8199999998</v>
      </c>
      <c r="N364" s="488">
        <v>11316076.720000001</v>
      </c>
    </row>
    <row r="365" spans="1:14" x14ac:dyDescent="0.2">
      <c r="A365" s="486">
        <v>81094</v>
      </c>
      <c r="B365" s="487">
        <v>67908288</v>
      </c>
      <c r="C365" s="486">
        <v>2.0099999999999998</v>
      </c>
      <c r="D365" s="486">
        <v>0</v>
      </c>
      <c r="E365" s="488">
        <v>2282436.27</v>
      </c>
      <c r="F365" s="486">
        <v>0</v>
      </c>
      <c r="G365" s="488">
        <v>148808.46</v>
      </c>
      <c r="H365" s="486">
        <v>0</v>
      </c>
      <c r="I365" s="488">
        <v>167184.46</v>
      </c>
      <c r="J365" s="486">
        <v>39.979999999999997</v>
      </c>
      <c r="K365" s="486">
        <v>0</v>
      </c>
      <c r="L365" s="488">
        <v>699175.05</v>
      </c>
      <c r="M365" s="488">
        <v>1015207.95</v>
      </c>
      <c r="N365" s="488">
        <v>3297644.22</v>
      </c>
    </row>
    <row r="366" spans="1:14" x14ac:dyDescent="0.2">
      <c r="A366" s="486">
        <v>81095</v>
      </c>
      <c r="B366" s="487">
        <v>15406082</v>
      </c>
      <c r="C366" s="486">
        <v>2.57</v>
      </c>
      <c r="D366" s="486">
        <v>0</v>
      </c>
      <c r="E366" s="488">
        <v>514848</v>
      </c>
      <c r="F366" s="486">
        <v>0</v>
      </c>
      <c r="G366" s="488">
        <v>33517.21</v>
      </c>
      <c r="H366" s="486">
        <v>0</v>
      </c>
      <c r="I366" s="488">
        <v>36354.75</v>
      </c>
      <c r="J366" s="486">
        <v>0</v>
      </c>
      <c r="K366" s="488">
        <v>50374.27</v>
      </c>
      <c r="L366" s="488">
        <v>206658.69</v>
      </c>
      <c r="M366" s="488">
        <v>326904.92</v>
      </c>
      <c r="N366" s="488">
        <v>841752.92</v>
      </c>
    </row>
    <row r="367" spans="1:14" x14ac:dyDescent="0.2">
      <c r="A367" s="486">
        <v>81096</v>
      </c>
      <c r="B367" s="487">
        <v>234669435</v>
      </c>
      <c r="C367" s="486">
        <v>2.66</v>
      </c>
      <c r="D367" s="486">
        <v>0</v>
      </c>
      <c r="E367" s="488">
        <v>7835053.9199999999</v>
      </c>
      <c r="F367" s="486">
        <v>0</v>
      </c>
      <c r="G367" s="488">
        <v>323957.03000000003</v>
      </c>
      <c r="H367" s="486">
        <v>0</v>
      </c>
      <c r="I367" s="488">
        <v>299941.94</v>
      </c>
      <c r="J367" s="486">
        <v>0</v>
      </c>
      <c r="K367" s="488">
        <v>1535.33</v>
      </c>
      <c r="L367" s="488">
        <v>1558827.38</v>
      </c>
      <c r="M367" s="488">
        <v>2184261.6800000002</v>
      </c>
      <c r="N367" s="488">
        <v>10019315.6</v>
      </c>
    </row>
    <row r="368" spans="1:14" x14ac:dyDescent="0.2">
      <c r="A368" s="486">
        <v>81097</v>
      </c>
      <c r="B368" s="487">
        <v>9787102</v>
      </c>
      <c r="C368" s="486">
        <v>2.54</v>
      </c>
      <c r="D368" s="486">
        <v>0</v>
      </c>
      <c r="E368" s="488">
        <v>327170.88</v>
      </c>
      <c r="F368" s="486">
        <v>0</v>
      </c>
      <c r="G368" s="488">
        <v>19261.41</v>
      </c>
      <c r="H368" s="486">
        <v>0</v>
      </c>
      <c r="I368" s="488">
        <v>20865.53</v>
      </c>
      <c r="J368" s="488">
        <v>1218.3</v>
      </c>
      <c r="K368" s="488">
        <v>41179.26</v>
      </c>
      <c r="L368" s="488">
        <v>109229.9</v>
      </c>
      <c r="M368" s="488">
        <v>191754.4</v>
      </c>
      <c r="N368" s="488">
        <v>518925.28</v>
      </c>
    </row>
    <row r="369" spans="1:14" x14ac:dyDescent="0.2">
      <c r="A369" s="486">
        <v>82100</v>
      </c>
      <c r="B369" s="487">
        <v>67547142</v>
      </c>
      <c r="C369" s="486">
        <v>2.62</v>
      </c>
      <c r="D369" s="486">
        <v>0</v>
      </c>
      <c r="E369" s="488">
        <v>2256165.06</v>
      </c>
      <c r="F369" s="486">
        <v>0</v>
      </c>
      <c r="G369" s="488">
        <v>64713.120000000003</v>
      </c>
      <c r="H369" s="488">
        <v>22241</v>
      </c>
      <c r="I369" s="488">
        <v>770403.78</v>
      </c>
      <c r="J369" s="486">
        <v>0</v>
      </c>
      <c r="K369" s="486">
        <v>0</v>
      </c>
      <c r="L369" s="488">
        <v>651140.43999999994</v>
      </c>
      <c r="M369" s="488">
        <v>1508498.34</v>
      </c>
      <c r="N369" s="488">
        <v>3764663.4</v>
      </c>
    </row>
    <row r="370" spans="1:14" x14ac:dyDescent="0.2">
      <c r="A370" s="486">
        <v>82101</v>
      </c>
      <c r="B370" s="487">
        <v>34129765</v>
      </c>
      <c r="C370" s="486">
        <v>2.41</v>
      </c>
      <c r="D370" s="486">
        <v>0</v>
      </c>
      <c r="E370" s="488">
        <v>1142438.25</v>
      </c>
      <c r="F370" s="486">
        <v>0</v>
      </c>
      <c r="G370" s="488">
        <v>24208.57</v>
      </c>
      <c r="H370" s="486">
        <v>0</v>
      </c>
      <c r="I370" s="488">
        <v>236114.12</v>
      </c>
      <c r="J370" s="486">
        <v>0</v>
      </c>
      <c r="K370" s="488">
        <v>10442.24</v>
      </c>
      <c r="L370" s="488">
        <v>209462.75</v>
      </c>
      <c r="M370" s="488">
        <v>480227.68</v>
      </c>
      <c r="N370" s="488">
        <v>1622665.93</v>
      </c>
    </row>
    <row r="371" spans="1:14" x14ac:dyDescent="0.2">
      <c r="A371" s="486">
        <v>82105</v>
      </c>
      <c r="B371" s="487">
        <v>8930636</v>
      </c>
      <c r="C371" s="486">
        <v>2.66</v>
      </c>
      <c r="D371" s="486">
        <v>0</v>
      </c>
      <c r="E371" s="488">
        <v>298172.68</v>
      </c>
      <c r="F371" s="486">
        <v>0</v>
      </c>
      <c r="G371" s="488">
        <v>2899.33</v>
      </c>
      <c r="H371" s="486">
        <v>0</v>
      </c>
      <c r="I371" s="488">
        <v>34516.300000000003</v>
      </c>
      <c r="J371" s="488">
        <v>7373.7</v>
      </c>
      <c r="K371" s="486">
        <v>0</v>
      </c>
      <c r="L371" s="488">
        <v>25865.88</v>
      </c>
      <c r="M371" s="488">
        <v>70655.210000000006</v>
      </c>
      <c r="N371" s="488">
        <v>368827.89</v>
      </c>
    </row>
    <row r="372" spans="1:14" x14ac:dyDescent="0.2">
      <c r="A372" s="486">
        <v>82108</v>
      </c>
      <c r="B372" s="487">
        <v>40223596</v>
      </c>
      <c r="C372" s="486">
        <v>2.6</v>
      </c>
      <c r="D372" s="486">
        <v>0</v>
      </c>
      <c r="E372" s="488">
        <v>1343797.94</v>
      </c>
      <c r="F372" s="486">
        <v>0</v>
      </c>
      <c r="G372" s="488">
        <v>34235.07</v>
      </c>
      <c r="H372" s="486">
        <v>0</v>
      </c>
      <c r="I372" s="488">
        <v>407565.36</v>
      </c>
      <c r="J372" s="486">
        <v>0</v>
      </c>
      <c r="K372" s="486">
        <v>61.73</v>
      </c>
      <c r="L372" s="488">
        <v>335374.48</v>
      </c>
      <c r="M372" s="488">
        <v>777236.64</v>
      </c>
      <c r="N372" s="488">
        <v>2121034.58</v>
      </c>
    </row>
    <row r="373" spans="1:14" x14ac:dyDescent="0.2">
      <c r="A373" s="486">
        <v>83001</v>
      </c>
      <c r="B373" s="487">
        <v>41152701</v>
      </c>
      <c r="C373" s="486">
        <v>1.52</v>
      </c>
      <c r="D373" s="486">
        <v>0</v>
      </c>
      <c r="E373" s="488">
        <v>1390082.27</v>
      </c>
      <c r="F373" s="486">
        <v>0</v>
      </c>
      <c r="G373" s="488">
        <v>45181.64</v>
      </c>
      <c r="H373" s="486">
        <v>0</v>
      </c>
      <c r="I373" s="488">
        <v>179129.3</v>
      </c>
      <c r="J373" s="486">
        <v>0</v>
      </c>
      <c r="K373" s="486">
        <v>0</v>
      </c>
      <c r="L373" s="488">
        <v>279944.59000000003</v>
      </c>
      <c r="M373" s="488">
        <v>504255.53</v>
      </c>
      <c r="N373" s="488">
        <v>1894337.8</v>
      </c>
    </row>
    <row r="374" spans="1:14" x14ac:dyDescent="0.2">
      <c r="A374" s="486">
        <v>83002</v>
      </c>
      <c r="B374" s="487">
        <v>61511506</v>
      </c>
      <c r="C374" s="486">
        <v>1.1200000000000001</v>
      </c>
      <c r="D374" s="486">
        <v>0</v>
      </c>
      <c r="E374" s="488">
        <v>2086214.4</v>
      </c>
      <c r="F374" s="486">
        <v>0</v>
      </c>
      <c r="G374" s="488">
        <v>46641.54</v>
      </c>
      <c r="H374" s="486">
        <v>0</v>
      </c>
      <c r="I374" s="488">
        <v>187859.09</v>
      </c>
      <c r="J374" s="486">
        <v>0</v>
      </c>
      <c r="K374" s="486">
        <v>0</v>
      </c>
      <c r="L374" s="488">
        <v>283102.17</v>
      </c>
      <c r="M374" s="488">
        <v>517602.8</v>
      </c>
      <c r="N374" s="488">
        <v>2603817.2000000002</v>
      </c>
    </row>
    <row r="375" spans="1:14" x14ac:dyDescent="0.2">
      <c r="A375" s="486">
        <v>83003</v>
      </c>
      <c r="B375" s="487">
        <v>304256903</v>
      </c>
      <c r="C375" s="486">
        <v>1.58</v>
      </c>
      <c r="D375" s="486">
        <v>0</v>
      </c>
      <c r="E375" s="488">
        <v>10271122.789999999</v>
      </c>
      <c r="F375" s="486">
        <v>0</v>
      </c>
      <c r="G375" s="488">
        <v>165156.4</v>
      </c>
      <c r="H375" s="486">
        <v>0</v>
      </c>
      <c r="I375" s="488">
        <v>623403.78</v>
      </c>
      <c r="J375" s="486">
        <v>0</v>
      </c>
      <c r="K375" s="486">
        <v>0</v>
      </c>
      <c r="L375" s="488">
        <v>956451.17</v>
      </c>
      <c r="M375" s="488">
        <v>1745011.34</v>
      </c>
      <c r="N375" s="488">
        <v>12016134.130000001</v>
      </c>
    </row>
    <row r="376" spans="1:14" x14ac:dyDescent="0.2">
      <c r="A376" s="486">
        <v>83005</v>
      </c>
      <c r="B376" s="487">
        <v>999732055</v>
      </c>
      <c r="C376" s="486">
        <v>1.55</v>
      </c>
      <c r="D376" s="486">
        <v>0</v>
      </c>
      <c r="E376" s="488">
        <v>33759301.939999998</v>
      </c>
      <c r="F376" s="486">
        <v>0</v>
      </c>
      <c r="G376" s="488">
        <v>635147.43000000005</v>
      </c>
      <c r="H376" s="486">
        <v>0</v>
      </c>
      <c r="I376" s="488">
        <v>2557369.58</v>
      </c>
      <c r="J376" s="486">
        <v>0</v>
      </c>
      <c r="K376" s="486">
        <v>0</v>
      </c>
      <c r="L376" s="488">
        <v>3647943.06</v>
      </c>
      <c r="M376" s="488">
        <v>6840460.0700000003</v>
      </c>
      <c r="N376" s="488">
        <v>40599762.009999998</v>
      </c>
    </row>
    <row r="377" spans="1:14" x14ac:dyDescent="0.2">
      <c r="A377" s="486">
        <v>84001</v>
      </c>
      <c r="B377" s="487">
        <v>115670500</v>
      </c>
      <c r="C377" s="486">
        <v>2.59</v>
      </c>
      <c r="D377" s="486">
        <v>0</v>
      </c>
      <c r="E377" s="488">
        <v>3864739.95</v>
      </c>
      <c r="F377" s="488">
        <v>6505.91</v>
      </c>
      <c r="G377" s="488">
        <v>117896.83</v>
      </c>
      <c r="H377" s="486">
        <v>0</v>
      </c>
      <c r="I377" s="488">
        <v>248005.88</v>
      </c>
      <c r="J377" s="486">
        <v>0</v>
      </c>
      <c r="K377" s="486">
        <v>256.37</v>
      </c>
      <c r="L377" s="488">
        <v>921803.87</v>
      </c>
      <c r="M377" s="488">
        <v>1294468.8600000001</v>
      </c>
      <c r="N377" s="488">
        <v>5159208.8099999996</v>
      </c>
    </row>
    <row r="378" spans="1:14" x14ac:dyDescent="0.2">
      <c r="A378" s="486">
        <v>84002</v>
      </c>
      <c r="B378" s="487">
        <v>13687060</v>
      </c>
      <c r="C378" s="486">
        <v>2.57</v>
      </c>
      <c r="D378" s="486">
        <v>0</v>
      </c>
      <c r="E378" s="488">
        <v>457400.88</v>
      </c>
      <c r="F378" s="486">
        <v>0</v>
      </c>
      <c r="G378" s="488">
        <v>18820.849999999999</v>
      </c>
      <c r="H378" s="486">
        <v>0</v>
      </c>
      <c r="I378" s="488">
        <v>38696.22</v>
      </c>
      <c r="J378" s="486">
        <v>0</v>
      </c>
      <c r="K378" s="486">
        <v>594.41999999999996</v>
      </c>
      <c r="L378" s="488">
        <v>157117.28</v>
      </c>
      <c r="M378" s="488">
        <v>215228.77</v>
      </c>
      <c r="N378" s="488">
        <v>672629.65</v>
      </c>
    </row>
    <row r="379" spans="1:14" x14ac:dyDescent="0.2">
      <c r="A379" s="486">
        <v>84003</v>
      </c>
      <c r="B379" s="487">
        <v>13907190</v>
      </c>
      <c r="C379" s="486">
        <v>2.5099999999999998</v>
      </c>
      <c r="D379" s="486">
        <v>0</v>
      </c>
      <c r="E379" s="488">
        <v>465043.5</v>
      </c>
      <c r="F379" s="486">
        <v>0</v>
      </c>
      <c r="G379" s="488">
        <v>13696.1</v>
      </c>
      <c r="H379" s="486">
        <v>0</v>
      </c>
      <c r="I379" s="488">
        <v>29596.76</v>
      </c>
      <c r="J379" s="486">
        <v>0</v>
      </c>
      <c r="K379" s="486">
        <v>0</v>
      </c>
      <c r="L379" s="488">
        <v>116304.91</v>
      </c>
      <c r="M379" s="488">
        <v>159597.76999999999</v>
      </c>
      <c r="N379" s="488">
        <v>624641.27</v>
      </c>
    </row>
    <row r="380" spans="1:14" x14ac:dyDescent="0.2">
      <c r="A380" s="486">
        <v>84004</v>
      </c>
      <c r="B380" s="487">
        <v>16372099</v>
      </c>
      <c r="C380" s="486">
        <v>2.57</v>
      </c>
      <c r="D380" s="486">
        <v>0</v>
      </c>
      <c r="E380" s="488">
        <v>547130.82999999996</v>
      </c>
      <c r="F380" s="486">
        <v>0</v>
      </c>
      <c r="G380" s="488">
        <v>19103.25</v>
      </c>
      <c r="H380" s="486">
        <v>0</v>
      </c>
      <c r="I380" s="488">
        <v>41603.69</v>
      </c>
      <c r="J380" s="486">
        <v>0</v>
      </c>
      <c r="K380" s="486">
        <v>110.52</v>
      </c>
      <c r="L380" s="488">
        <v>162859.51999999999</v>
      </c>
      <c r="M380" s="488">
        <v>223676.98</v>
      </c>
      <c r="N380" s="488">
        <v>770807.81</v>
      </c>
    </row>
    <row r="381" spans="1:14" x14ac:dyDescent="0.2">
      <c r="A381" s="486">
        <v>84005</v>
      </c>
      <c r="B381" s="487">
        <v>23705470</v>
      </c>
      <c r="C381" s="486">
        <v>2.4900000000000002</v>
      </c>
      <c r="D381" s="486">
        <v>0</v>
      </c>
      <c r="E381" s="488">
        <v>792851.49</v>
      </c>
      <c r="F381" s="486">
        <v>0</v>
      </c>
      <c r="G381" s="488">
        <v>32280.73</v>
      </c>
      <c r="H381" s="486">
        <v>0</v>
      </c>
      <c r="I381" s="488">
        <v>67403.759999999995</v>
      </c>
      <c r="J381" s="486">
        <v>0</v>
      </c>
      <c r="K381" s="486">
        <v>274.24</v>
      </c>
      <c r="L381" s="488">
        <v>263998.36</v>
      </c>
      <c r="M381" s="488">
        <v>363957.08</v>
      </c>
      <c r="N381" s="488">
        <v>1156808.57</v>
      </c>
    </row>
    <row r="382" spans="1:14" x14ac:dyDescent="0.2">
      <c r="A382" s="486">
        <v>84006</v>
      </c>
      <c r="B382" s="487">
        <v>29362750</v>
      </c>
      <c r="C382" s="486">
        <v>2.13</v>
      </c>
      <c r="D382" s="486">
        <v>0</v>
      </c>
      <c r="E382" s="488">
        <v>985690.19</v>
      </c>
      <c r="F382" s="486">
        <v>0</v>
      </c>
      <c r="G382" s="488">
        <v>44540.75</v>
      </c>
      <c r="H382" s="486">
        <v>0</v>
      </c>
      <c r="I382" s="488">
        <v>88672.51</v>
      </c>
      <c r="J382" s="486">
        <v>0</v>
      </c>
      <c r="K382" s="486">
        <v>0</v>
      </c>
      <c r="L382" s="488">
        <v>395066.9</v>
      </c>
      <c r="M382" s="488">
        <v>528280.16</v>
      </c>
      <c r="N382" s="488">
        <v>1513970.35</v>
      </c>
    </row>
    <row r="383" spans="1:14" x14ac:dyDescent="0.2">
      <c r="A383" s="486">
        <v>85043</v>
      </c>
      <c r="B383" s="487">
        <v>3090430</v>
      </c>
      <c r="C383" s="486">
        <v>2.59</v>
      </c>
      <c r="D383" s="486">
        <v>0</v>
      </c>
      <c r="E383" s="488">
        <v>103256.3</v>
      </c>
      <c r="F383" s="486">
        <v>0</v>
      </c>
      <c r="G383" s="488">
        <v>4094.63</v>
      </c>
      <c r="H383" s="486">
        <v>0</v>
      </c>
      <c r="I383" s="488">
        <v>5817.82</v>
      </c>
      <c r="J383" s="486">
        <v>0</v>
      </c>
      <c r="K383" s="488">
        <v>1289.19</v>
      </c>
      <c r="L383" s="488">
        <v>33522.01</v>
      </c>
      <c r="M383" s="488">
        <v>44723.64</v>
      </c>
      <c r="N383" s="488">
        <v>147979.94</v>
      </c>
    </row>
    <row r="384" spans="1:14" x14ac:dyDescent="0.2">
      <c r="A384" s="486">
        <v>85044</v>
      </c>
      <c r="B384" s="487">
        <v>20886011</v>
      </c>
      <c r="C384" s="486">
        <v>2.46</v>
      </c>
      <c r="D384" s="486">
        <v>0</v>
      </c>
      <c r="E384" s="488">
        <v>698766.98</v>
      </c>
      <c r="F384" s="486">
        <v>0</v>
      </c>
      <c r="G384" s="488">
        <v>33952.11</v>
      </c>
      <c r="H384" s="486">
        <v>0</v>
      </c>
      <c r="I384" s="488">
        <v>50539.72</v>
      </c>
      <c r="J384" s="486">
        <v>0</v>
      </c>
      <c r="K384" s="488">
        <v>6952.77</v>
      </c>
      <c r="L384" s="488">
        <v>257955.59</v>
      </c>
      <c r="M384" s="488">
        <v>349400.19</v>
      </c>
      <c r="N384" s="488">
        <v>1048167.17</v>
      </c>
    </row>
    <row r="385" spans="1:14" x14ac:dyDescent="0.2">
      <c r="A385" s="486">
        <v>85045</v>
      </c>
      <c r="B385" s="487">
        <v>18627510</v>
      </c>
      <c r="C385" s="486">
        <v>2.5299999999999998</v>
      </c>
      <c r="D385" s="486">
        <v>0</v>
      </c>
      <c r="E385" s="488">
        <v>622758.82999999996</v>
      </c>
      <c r="F385" s="486">
        <v>0</v>
      </c>
      <c r="G385" s="488">
        <v>30846.22</v>
      </c>
      <c r="H385" s="486">
        <v>0</v>
      </c>
      <c r="I385" s="488">
        <v>43827.63</v>
      </c>
      <c r="J385" s="488">
        <v>10454.290000000001</v>
      </c>
      <c r="K385" s="488">
        <v>9162.5300000000007</v>
      </c>
      <c r="L385" s="488">
        <v>284178.81</v>
      </c>
      <c r="M385" s="488">
        <v>378469.48</v>
      </c>
      <c r="N385" s="488">
        <v>1001228.31</v>
      </c>
    </row>
    <row r="386" spans="1:14" x14ac:dyDescent="0.2">
      <c r="A386" s="486">
        <v>85046</v>
      </c>
      <c r="B386" s="487">
        <v>126986856</v>
      </c>
      <c r="C386" s="486">
        <v>2.6</v>
      </c>
      <c r="D386" s="486">
        <v>0</v>
      </c>
      <c r="E386" s="488">
        <v>4242402.28</v>
      </c>
      <c r="F386" s="488">
        <v>20474.88</v>
      </c>
      <c r="G386" s="488">
        <v>213187</v>
      </c>
      <c r="H386" s="486">
        <v>0</v>
      </c>
      <c r="I386" s="488">
        <v>207102.99</v>
      </c>
      <c r="J386" s="488">
        <v>44266.86</v>
      </c>
      <c r="K386" s="488">
        <v>45892.73</v>
      </c>
      <c r="L386" s="488">
        <v>2095805.32</v>
      </c>
      <c r="M386" s="488">
        <v>2626729.7799999998</v>
      </c>
      <c r="N386" s="488">
        <v>6869132.0599999996</v>
      </c>
    </row>
    <row r="387" spans="1:14" x14ac:dyDescent="0.2">
      <c r="A387" s="486">
        <v>85048</v>
      </c>
      <c r="B387" s="487">
        <v>38010984</v>
      </c>
      <c r="C387" s="486">
        <v>2.48</v>
      </c>
      <c r="D387" s="486">
        <v>0</v>
      </c>
      <c r="E387" s="488">
        <v>1271443.0900000001</v>
      </c>
      <c r="F387" s="486">
        <v>0</v>
      </c>
      <c r="G387" s="488">
        <v>47420.4</v>
      </c>
      <c r="H387" s="486">
        <v>0</v>
      </c>
      <c r="I387" s="488">
        <v>109908.44</v>
      </c>
      <c r="J387" s="486">
        <v>0</v>
      </c>
      <c r="K387" s="488">
        <v>11974.19</v>
      </c>
      <c r="L387" s="488">
        <v>428292.3</v>
      </c>
      <c r="M387" s="488">
        <v>597595.31999999995</v>
      </c>
      <c r="N387" s="488">
        <v>1869038.41</v>
      </c>
    </row>
    <row r="388" spans="1:14" x14ac:dyDescent="0.2">
      <c r="A388" s="486">
        <v>85049</v>
      </c>
      <c r="B388" s="487">
        <v>17638090</v>
      </c>
      <c r="C388" s="486">
        <v>2.56</v>
      </c>
      <c r="D388" s="486">
        <v>0</v>
      </c>
      <c r="E388" s="488">
        <v>589498.82999999996</v>
      </c>
      <c r="F388" s="486">
        <v>0</v>
      </c>
      <c r="G388" s="488">
        <v>26365.08</v>
      </c>
      <c r="H388" s="486">
        <v>0</v>
      </c>
      <c r="I388" s="488">
        <v>34131.25</v>
      </c>
      <c r="J388" s="486">
        <v>0</v>
      </c>
      <c r="K388" s="488">
        <v>5714.01</v>
      </c>
      <c r="L388" s="488">
        <v>213985.56</v>
      </c>
      <c r="M388" s="488">
        <v>280195.90000000002</v>
      </c>
      <c r="N388" s="488">
        <v>869694.73</v>
      </c>
    </row>
    <row r="389" spans="1:14" x14ac:dyDescent="0.2">
      <c r="A389" s="486">
        <v>86100</v>
      </c>
      <c r="B389" s="487">
        <v>50734342</v>
      </c>
      <c r="C389" s="486">
        <v>4.2</v>
      </c>
      <c r="D389" s="486">
        <v>0</v>
      </c>
      <c r="E389" s="488">
        <v>1667100.04</v>
      </c>
      <c r="F389" s="486">
        <v>0</v>
      </c>
      <c r="G389" s="488">
        <v>38720.949999999997</v>
      </c>
      <c r="H389" s="486">
        <v>0</v>
      </c>
      <c r="I389" s="488">
        <v>144822.98000000001</v>
      </c>
      <c r="J389" s="486">
        <v>0</v>
      </c>
      <c r="K389" s="486">
        <v>0</v>
      </c>
      <c r="L389" s="488">
        <v>340100.22</v>
      </c>
      <c r="M389" s="488">
        <v>523644.15</v>
      </c>
      <c r="N389" s="488">
        <v>2190744.19</v>
      </c>
    </row>
    <row r="390" spans="1:14" x14ac:dyDescent="0.2">
      <c r="A390" s="486">
        <v>87083</v>
      </c>
      <c r="B390" s="487">
        <v>53477341</v>
      </c>
      <c r="C390" s="486">
        <v>2.63</v>
      </c>
      <c r="D390" s="486">
        <v>0</v>
      </c>
      <c r="E390" s="488">
        <v>1786031.42</v>
      </c>
      <c r="F390" s="488">
        <v>15679.36</v>
      </c>
      <c r="G390" s="488">
        <v>82617.31</v>
      </c>
      <c r="H390" s="486">
        <v>0</v>
      </c>
      <c r="I390" s="488">
        <v>294604.53000000003</v>
      </c>
      <c r="J390" s="488">
        <v>2974.21</v>
      </c>
      <c r="K390" s="488">
        <v>3851.26</v>
      </c>
      <c r="L390" s="488">
        <v>354900.71</v>
      </c>
      <c r="M390" s="488">
        <v>754627.38</v>
      </c>
      <c r="N390" s="488">
        <v>2540658.7999999998</v>
      </c>
    </row>
    <row r="391" spans="1:14" x14ac:dyDescent="0.2">
      <c r="A391" s="486">
        <v>88072</v>
      </c>
      <c r="B391" s="487">
        <v>15035997</v>
      </c>
      <c r="C391" s="486">
        <v>2.92</v>
      </c>
      <c r="D391" s="486">
        <v>0</v>
      </c>
      <c r="E391" s="488">
        <v>500675.24</v>
      </c>
      <c r="F391" s="486">
        <v>0</v>
      </c>
      <c r="G391" s="488">
        <v>28717.45</v>
      </c>
      <c r="H391" s="486">
        <v>0</v>
      </c>
      <c r="I391" s="488">
        <v>131763.29999999999</v>
      </c>
      <c r="J391" s="486">
        <v>0</v>
      </c>
      <c r="K391" s="486">
        <v>0</v>
      </c>
      <c r="L391" s="488">
        <v>174888.1</v>
      </c>
      <c r="M391" s="488">
        <v>335368.84000000003</v>
      </c>
      <c r="N391" s="488">
        <v>836044.08</v>
      </c>
    </row>
    <row r="392" spans="1:14" x14ac:dyDescent="0.2">
      <c r="A392" s="486">
        <v>88073</v>
      </c>
      <c r="B392" s="487">
        <v>8614884</v>
      </c>
      <c r="C392" s="486">
        <v>2.92</v>
      </c>
      <c r="D392" s="486">
        <v>0</v>
      </c>
      <c r="E392" s="488">
        <v>286862.2</v>
      </c>
      <c r="F392" s="486">
        <v>0</v>
      </c>
      <c r="G392" s="488">
        <v>13717.78</v>
      </c>
      <c r="H392" s="486">
        <v>171.79</v>
      </c>
      <c r="I392" s="488">
        <v>61874.26</v>
      </c>
      <c r="J392" s="486">
        <v>521.49</v>
      </c>
      <c r="K392" s="486">
        <v>0</v>
      </c>
      <c r="L392" s="488">
        <v>83518.39</v>
      </c>
      <c r="M392" s="488">
        <v>159803.71</v>
      </c>
      <c r="N392" s="488">
        <v>446665.91</v>
      </c>
    </row>
    <row r="393" spans="1:14" x14ac:dyDescent="0.2">
      <c r="A393" s="486">
        <v>88075</v>
      </c>
      <c r="B393" s="487">
        <v>7503114</v>
      </c>
      <c r="C393" s="486">
        <v>2.88</v>
      </c>
      <c r="D393" s="486">
        <v>0</v>
      </c>
      <c r="E393" s="488">
        <v>249944.93</v>
      </c>
      <c r="F393" s="486">
        <v>0</v>
      </c>
      <c r="G393" s="488">
        <v>14445.96</v>
      </c>
      <c r="H393" s="486">
        <v>29.52</v>
      </c>
      <c r="I393" s="488">
        <v>64305.13</v>
      </c>
      <c r="J393" s="486">
        <v>601.87</v>
      </c>
      <c r="K393" s="486">
        <v>0</v>
      </c>
      <c r="L393" s="488">
        <v>81803.62</v>
      </c>
      <c r="M393" s="488">
        <v>161186.1</v>
      </c>
      <c r="N393" s="488">
        <v>411131.03</v>
      </c>
    </row>
    <row r="394" spans="1:14" x14ac:dyDescent="0.2">
      <c r="A394" s="486">
        <v>88080</v>
      </c>
      <c r="B394" s="487">
        <v>95380674</v>
      </c>
      <c r="C394" s="486">
        <v>2.94</v>
      </c>
      <c r="D394" s="486">
        <v>0</v>
      </c>
      <c r="E394" s="488">
        <v>3175373.34</v>
      </c>
      <c r="F394" s="486">
        <v>0</v>
      </c>
      <c r="G394" s="488">
        <v>47721.91</v>
      </c>
      <c r="H394" s="486">
        <v>0</v>
      </c>
      <c r="I394" s="488">
        <v>215358.48</v>
      </c>
      <c r="J394" s="486">
        <v>371.04</v>
      </c>
      <c r="K394" s="486">
        <v>0</v>
      </c>
      <c r="L394" s="488">
        <v>270748.24</v>
      </c>
      <c r="M394" s="488">
        <v>534199.67000000004</v>
      </c>
      <c r="N394" s="488">
        <v>3709573.01</v>
      </c>
    </row>
    <row r="395" spans="1:14" x14ac:dyDescent="0.2">
      <c r="A395" s="486">
        <v>88081</v>
      </c>
      <c r="B395" s="487">
        <v>123503429</v>
      </c>
      <c r="C395" s="486">
        <v>2.93</v>
      </c>
      <c r="D395" s="486">
        <v>0</v>
      </c>
      <c r="E395" s="488">
        <v>4112047.9</v>
      </c>
      <c r="F395" s="486">
        <v>0</v>
      </c>
      <c r="G395" s="488">
        <v>146097.70000000001</v>
      </c>
      <c r="H395" s="486">
        <v>0</v>
      </c>
      <c r="I395" s="488">
        <v>670171.12</v>
      </c>
      <c r="J395" s="486">
        <v>0</v>
      </c>
      <c r="K395" s="486">
        <v>0</v>
      </c>
      <c r="L395" s="488">
        <v>842252.25</v>
      </c>
      <c r="M395" s="488">
        <v>1658521.06</v>
      </c>
      <c r="N395" s="488">
        <v>5770568.96</v>
      </c>
    </row>
    <row r="396" spans="1:14" x14ac:dyDescent="0.2">
      <c r="A396" s="486">
        <v>89080</v>
      </c>
      <c r="B396" s="487">
        <v>57128443</v>
      </c>
      <c r="C396" s="486">
        <v>2.5</v>
      </c>
      <c r="D396" s="486">
        <v>0</v>
      </c>
      <c r="E396" s="488">
        <v>1910517.96</v>
      </c>
      <c r="F396" s="486">
        <v>0</v>
      </c>
      <c r="G396" s="488">
        <v>44114.36</v>
      </c>
      <c r="H396" s="486">
        <v>0</v>
      </c>
      <c r="I396" s="488">
        <v>288743.05</v>
      </c>
      <c r="J396" s="486">
        <v>0</v>
      </c>
      <c r="K396" s="486">
        <v>0</v>
      </c>
      <c r="L396" s="488">
        <v>561851.79</v>
      </c>
      <c r="M396" s="488">
        <v>894709.2</v>
      </c>
      <c r="N396" s="488">
        <v>2805227.16</v>
      </c>
    </row>
    <row r="397" spans="1:14" x14ac:dyDescent="0.2">
      <c r="A397" s="486">
        <v>89087</v>
      </c>
      <c r="B397" s="487">
        <v>19077733</v>
      </c>
      <c r="C397" s="486">
        <v>2.5299999999999998</v>
      </c>
      <c r="D397" s="486">
        <v>0</v>
      </c>
      <c r="E397" s="488">
        <v>637810.78</v>
      </c>
      <c r="F397" s="486">
        <v>0</v>
      </c>
      <c r="G397" s="488">
        <v>14776.86</v>
      </c>
      <c r="H397" s="486">
        <v>0</v>
      </c>
      <c r="I397" s="488">
        <v>107610.9</v>
      </c>
      <c r="J397" s="486">
        <v>0</v>
      </c>
      <c r="K397" s="486">
        <v>0</v>
      </c>
      <c r="L397" s="488">
        <v>182255.73</v>
      </c>
      <c r="M397" s="488">
        <v>304643.48</v>
      </c>
      <c r="N397" s="488">
        <v>942454.26</v>
      </c>
    </row>
    <row r="398" spans="1:14" x14ac:dyDescent="0.2">
      <c r="A398" s="486">
        <v>89088</v>
      </c>
      <c r="B398" s="487">
        <v>11618266</v>
      </c>
      <c r="C398" s="486">
        <v>2.59</v>
      </c>
      <c r="D398" s="486">
        <v>0</v>
      </c>
      <c r="E398" s="488">
        <v>388185.2</v>
      </c>
      <c r="F398" s="486">
        <v>0</v>
      </c>
      <c r="G398" s="488">
        <v>9041.1299999999992</v>
      </c>
      <c r="H398" s="486">
        <v>163.92</v>
      </c>
      <c r="I398" s="488">
        <v>66779.41</v>
      </c>
      <c r="J398" s="488">
        <v>6998.46</v>
      </c>
      <c r="K398" s="486">
        <v>0</v>
      </c>
      <c r="L398" s="488">
        <v>104476.52</v>
      </c>
      <c r="M398" s="488">
        <v>187459.44</v>
      </c>
      <c r="N398" s="488">
        <v>575644.64</v>
      </c>
    </row>
    <row r="399" spans="1:14" x14ac:dyDescent="0.2">
      <c r="A399" s="486">
        <v>89089</v>
      </c>
      <c r="B399" s="487">
        <v>92779258</v>
      </c>
      <c r="C399" s="486">
        <v>2.54</v>
      </c>
      <c r="D399" s="486">
        <v>0</v>
      </c>
      <c r="E399" s="488">
        <v>3101497.4</v>
      </c>
      <c r="F399" s="486">
        <v>0</v>
      </c>
      <c r="G399" s="488">
        <v>58987.38</v>
      </c>
      <c r="H399" s="486">
        <v>0</v>
      </c>
      <c r="I399" s="488">
        <v>405034.73</v>
      </c>
      <c r="J399" s="486">
        <v>7.06</v>
      </c>
      <c r="K399" s="486">
        <v>0</v>
      </c>
      <c r="L399" s="488">
        <v>672115.72</v>
      </c>
      <c r="M399" s="488">
        <v>1136144.8899999999</v>
      </c>
      <c r="N399" s="488">
        <v>4237642.29</v>
      </c>
    </row>
    <row r="400" spans="1:14" x14ac:dyDescent="0.2">
      <c r="A400" s="486">
        <v>90075</v>
      </c>
      <c r="B400" s="487">
        <v>5270203</v>
      </c>
      <c r="C400" s="486">
        <v>2.58</v>
      </c>
      <c r="D400" s="486">
        <v>0</v>
      </c>
      <c r="E400" s="488">
        <v>176104.15</v>
      </c>
      <c r="F400" s="486">
        <v>0</v>
      </c>
      <c r="G400" s="488">
        <v>6430.27</v>
      </c>
      <c r="H400" s="486">
        <v>0</v>
      </c>
      <c r="I400" s="488">
        <v>15750.69</v>
      </c>
      <c r="J400" s="486">
        <v>466.42</v>
      </c>
      <c r="K400" s="488">
        <v>35344.81</v>
      </c>
      <c r="L400" s="488">
        <v>41031.839999999997</v>
      </c>
      <c r="M400" s="488">
        <v>99024.02</v>
      </c>
      <c r="N400" s="488">
        <v>275128.17</v>
      </c>
    </row>
    <row r="401" spans="1:14" x14ac:dyDescent="0.2">
      <c r="A401" s="486">
        <v>90076</v>
      </c>
      <c r="B401" s="487">
        <v>24965368</v>
      </c>
      <c r="C401" s="486">
        <v>2.74</v>
      </c>
      <c r="D401" s="486">
        <v>0</v>
      </c>
      <c r="E401" s="488">
        <v>832849.17</v>
      </c>
      <c r="F401" s="486">
        <v>0</v>
      </c>
      <c r="G401" s="488">
        <v>35134.86</v>
      </c>
      <c r="H401" s="488">
        <v>2187.34</v>
      </c>
      <c r="I401" s="488">
        <v>79665.19</v>
      </c>
      <c r="J401" s="488">
        <v>1659.65</v>
      </c>
      <c r="K401" s="488">
        <v>6957.25</v>
      </c>
      <c r="L401" s="488">
        <v>215533.99</v>
      </c>
      <c r="M401" s="488">
        <v>341138.28</v>
      </c>
      <c r="N401" s="488">
        <v>1173987.45</v>
      </c>
    </row>
    <row r="402" spans="1:14" x14ac:dyDescent="0.2">
      <c r="A402" s="486">
        <v>90077</v>
      </c>
      <c r="B402" s="487">
        <v>32894298</v>
      </c>
      <c r="C402" s="486">
        <v>2.15</v>
      </c>
      <c r="D402" s="486">
        <v>0</v>
      </c>
      <c r="E402" s="488">
        <v>1104016.52</v>
      </c>
      <c r="F402" s="486">
        <v>0</v>
      </c>
      <c r="G402" s="488">
        <v>17237</v>
      </c>
      <c r="H402" s="486">
        <v>0</v>
      </c>
      <c r="I402" s="488">
        <v>33773.050000000003</v>
      </c>
      <c r="J402" s="486">
        <v>460.06</v>
      </c>
      <c r="K402" s="488">
        <v>149492.92000000001</v>
      </c>
      <c r="L402" s="488">
        <v>112298</v>
      </c>
      <c r="M402" s="488">
        <v>313261.02</v>
      </c>
      <c r="N402" s="488">
        <v>1417277.54</v>
      </c>
    </row>
    <row r="403" spans="1:14" x14ac:dyDescent="0.2">
      <c r="A403" s="486">
        <v>90078</v>
      </c>
      <c r="B403" s="487">
        <v>23682903</v>
      </c>
      <c r="C403" s="486">
        <v>1.3</v>
      </c>
      <c r="D403" s="486">
        <v>0</v>
      </c>
      <c r="E403" s="488">
        <v>801763.37</v>
      </c>
      <c r="F403" s="486">
        <v>0</v>
      </c>
      <c r="G403" s="488">
        <v>15823.5</v>
      </c>
      <c r="H403" s="486">
        <v>0</v>
      </c>
      <c r="I403" s="488">
        <v>38759.06</v>
      </c>
      <c r="J403" s="486">
        <v>0</v>
      </c>
      <c r="K403" s="488">
        <v>49815.93</v>
      </c>
      <c r="L403" s="488">
        <v>107055.76</v>
      </c>
      <c r="M403" s="488">
        <v>211454.25</v>
      </c>
      <c r="N403" s="488">
        <v>1013217.62</v>
      </c>
    </row>
    <row r="404" spans="1:14" x14ac:dyDescent="0.2">
      <c r="A404" s="486">
        <v>91091</v>
      </c>
      <c r="B404" s="487">
        <v>8233968</v>
      </c>
      <c r="C404" s="486">
        <v>2.77</v>
      </c>
      <c r="D404" s="486">
        <v>0</v>
      </c>
      <c r="E404" s="488">
        <v>274601.93</v>
      </c>
      <c r="F404" s="486">
        <v>0</v>
      </c>
      <c r="G404" s="488">
        <v>11607.16</v>
      </c>
      <c r="H404" s="486">
        <v>0</v>
      </c>
      <c r="I404" s="488">
        <v>21829.27</v>
      </c>
      <c r="J404" s="486">
        <v>912.57</v>
      </c>
      <c r="K404" s="486">
        <v>0</v>
      </c>
      <c r="L404" s="488">
        <v>155691.09</v>
      </c>
      <c r="M404" s="488">
        <v>190040.08</v>
      </c>
      <c r="N404" s="488">
        <v>464642.01</v>
      </c>
    </row>
    <row r="405" spans="1:14" x14ac:dyDescent="0.2">
      <c r="A405" s="486">
        <v>91092</v>
      </c>
      <c r="B405" s="487">
        <v>50869307</v>
      </c>
      <c r="C405" s="486">
        <v>2.76</v>
      </c>
      <c r="D405" s="486">
        <v>0</v>
      </c>
      <c r="E405" s="488">
        <v>1696660.27</v>
      </c>
      <c r="F405" s="486">
        <v>0</v>
      </c>
      <c r="G405" s="488">
        <v>46387.01</v>
      </c>
      <c r="H405" s="486">
        <v>0</v>
      </c>
      <c r="I405" s="488">
        <v>80964.399999999994</v>
      </c>
      <c r="J405" s="486">
        <v>0</v>
      </c>
      <c r="K405" s="488">
        <v>29224.240000000002</v>
      </c>
      <c r="L405" s="488">
        <v>640534.15</v>
      </c>
      <c r="M405" s="488">
        <v>797109.8</v>
      </c>
      <c r="N405" s="488">
        <v>2493770.0699999998</v>
      </c>
    </row>
    <row r="406" spans="1:14" x14ac:dyDescent="0.2">
      <c r="A406" s="486">
        <v>91093</v>
      </c>
      <c r="B406" s="487">
        <v>4363404</v>
      </c>
      <c r="C406" s="486">
        <v>2.7</v>
      </c>
      <c r="D406" s="486">
        <v>0</v>
      </c>
      <c r="E406" s="488">
        <v>145623.81</v>
      </c>
      <c r="F406" s="486">
        <v>0</v>
      </c>
      <c r="G406" s="488">
        <v>6160.95</v>
      </c>
      <c r="H406" s="486">
        <v>0</v>
      </c>
      <c r="I406" s="488">
        <v>10753.39</v>
      </c>
      <c r="J406" s="486">
        <v>0</v>
      </c>
      <c r="K406" s="488">
        <v>115168.03</v>
      </c>
      <c r="L406" s="488">
        <v>85871.38</v>
      </c>
      <c r="M406" s="488">
        <v>217953.75</v>
      </c>
      <c r="N406" s="488">
        <v>363577.56</v>
      </c>
    </row>
    <row r="407" spans="1:14" x14ac:dyDescent="0.2">
      <c r="A407" s="486">
        <v>91095</v>
      </c>
      <c r="B407" s="487">
        <v>4010024</v>
      </c>
      <c r="C407" s="486">
        <v>2.81</v>
      </c>
      <c r="D407" s="486">
        <v>0</v>
      </c>
      <c r="E407" s="488">
        <v>133678.84</v>
      </c>
      <c r="F407" s="486">
        <v>0</v>
      </c>
      <c r="G407" s="488">
        <v>4412.2299999999996</v>
      </c>
      <c r="H407" s="486">
        <v>0</v>
      </c>
      <c r="I407" s="488">
        <v>7701.17</v>
      </c>
      <c r="J407" s="486">
        <v>0</v>
      </c>
      <c r="K407" s="488">
        <v>11288.1</v>
      </c>
      <c r="L407" s="488">
        <v>62346.26</v>
      </c>
      <c r="M407" s="488">
        <v>85747.76</v>
      </c>
      <c r="N407" s="488">
        <v>219426.6</v>
      </c>
    </row>
    <row r="408" spans="1:14" x14ac:dyDescent="0.2">
      <c r="A408" s="486">
        <v>92087</v>
      </c>
      <c r="B408" s="487">
        <v>1618083443</v>
      </c>
      <c r="C408" s="486">
        <v>1.56</v>
      </c>
      <c r="D408" s="486">
        <v>0</v>
      </c>
      <c r="E408" s="488">
        <v>54634458.009999998</v>
      </c>
      <c r="F408" s="486">
        <v>0</v>
      </c>
      <c r="G408" s="488">
        <v>532939.46</v>
      </c>
      <c r="H408" s="486">
        <v>0</v>
      </c>
      <c r="I408" s="488">
        <v>1695739.69</v>
      </c>
      <c r="J408" s="486">
        <v>0</v>
      </c>
      <c r="K408" s="486">
        <v>0</v>
      </c>
      <c r="L408" s="488">
        <v>6885070.5</v>
      </c>
      <c r="M408" s="488">
        <v>9113749.6500000004</v>
      </c>
      <c r="N408" s="488">
        <v>63748207.659999996</v>
      </c>
    </row>
    <row r="409" spans="1:14" x14ac:dyDescent="0.2">
      <c r="A409" s="486">
        <v>92088</v>
      </c>
      <c r="B409" s="487">
        <v>1717662410</v>
      </c>
      <c r="C409" s="486">
        <v>1.54</v>
      </c>
      <c r="D409" s="486">
        <v>0</v>
      </c>
      <c r="E409" s="488">
        <v>58008517.020000003</v>
      </c>
      <c r="F409" s="486">
        <v>0</v>
      </c>
      <c r="G409" s="488">
        <v>555148.09</v>
      </c>
      <c r="H409" s="486">
        <v>0</v>
      </c>
      <c r="I409" s="488">
        <v>1936309.89</v>
      </c>
      <c r="J409" s="486">
        <v>0</v>
      </c>
      <c r="K409" s="486">
        <v>0</v>
      </c>
      <c r="L409" s="488">
        <v>7380721.6600000001</v>
      </c>
      <c r="M409" s="488">
        <v>9872179.6400000006</v>
      </c>
      <c r="N409" s="488">
        <v>67880696.659999996</v>
      </c>
    </row>
    <row r="410" spans="1:14" x14ac:dyDescent="0.2">
      <c r="A410" s="486">
        <v>92089</v>
      </c>
      <c r="B410" s="487">
        <v>924202246</v>
      </c>
      <c r="C410" s="486">
        <v>1.54</v>
      </c>
      <c r="D410" s="486">
        <v>0</v>
      </c>
      <c r="E410" s="488">
        <v>31211954.93</v>
      </c>
      <c r="F410" s="486">
        <v>0</v>
      </c>
      <c r="G410" s="488">
        <v>225337.51</v>
      </c>
      <c r="H410" s="486">
        <v>28.19</v>
      </c>
      <c r="I410" s="488">
        <v>743442.05</v>
      </c>
      <c r="J410" s="486">
        <v>0</v>
      </c>
      <c r="K410" s="486">
        <v>0</v>
      </c>
      <c r="L410" s="488">
        <v>2884903.34</v>
      </c>
      <c r="M410" s="488">
        <v>3853711.08</v>
      </c>
      <c r="N410" s="488">
        <v>35065666.009999998</v>
      </c>
    </row>
    <row r="411" spans="1:14" x14ac:dyDescent="0.2">
      <c r="A411" s="486">
        <v>92090</v>
      </c>
      <c r="B411" s="487">
        <v>765183835</v>
      </c>
      <c r="C411" s="486">
        <v>1.56</v>
      </c>
      <c r="D411" s="486">
        <v>0</v>
      </c>
      <c r="E411" s="488">
        <v>25836370.969999999</v>
      </c>
      <c r="F411" s="486">
        <v>0</v>
      </c>
      <c r="G411" s="488">
        <v>178034.48</v>
      </c>
      <c r="H411" s="488">
        <v>133357.78</v>
      </c>
      <c r="I411" s="488">
        <v>556258.62</v>
      </c>
      <c r="J411" s="486">
        <v>0</v>
      </c>
      <c r="K411" s="486">
        <v>0</v>
      </c>
      <c r="L411" s="488">
        <v>2305880.5</v>
      </c>
      <c r="M411" s="488">
        <v>3173531.38</v>
      </c>
      <c r="N411" s="488">
        <v>29009902.350000001</v>
      </c>
    </row>
    <row r="412" spans="1:14" x14ac:dyDescent="0.2">
      <c r="A412" s="486">
        <v>92091</v>
      </c>
      <c r="B412" s="487">
        <v>172254451</v>
      </c>
      <c r="C412" s="486">
        <v>1.43</v>
      </c>
      <c r="D412" s="486">
        <v>0</v>
      </c>
      <c r="E412" s="488">
        <v>5823838.5800000001</v>
      </c>
      <c r="F412" s="486">
        <v>0</v>
      </c>
      <c r="G412" s="488">
        <v>38007.49</v>
      </c>
      <c r="H412" s="488">
        <v>272515.78000000003</v>
      </c>
      <c r="I412" s="488">
        <v>119082.36</v>
      </c>
      <c r="J412" s="488">
        <v>222223.53</v>
      </c>
      <c r="K412" s="488">
        <v>21941.87</v>
      </c>
      <c r="L412" s="488">
        <v>463988.54</v>
      </c>
      <c r="M412" s="488">
        <v>1137759.57</v>
      </c>
      <c r="N412" s="488">
        <v>6961598.1500000004</v>
      </c>
    </row>
    <row r="413" spans="1:14" x14ac:dyDescent="0.2">
      <c r="A413" s="486">
        <v>93120</v>
      </c>
      <c r="B413" s="487">
        <v>19083740</v>
      </c>
      <c r="C413" s="486">
        <v>2.64</v>
      </c>
      <c r="D413" s="486">
        <v>0</v>
      </c>
      <c r="E413" s="488">
        <v>637291.56999999995</v>
      </c>
      <c r="F413" s="488">
        <v>3083.43</v>
      </c>
      <c r="G413" s="488">
        <v>51971.33</v>
      </c>
      <c r="H413" s="486">
        <v>265.88</v>
      </c>
      <c r="I413" s="488">
        <v>57637.41</v>
      </c>
      <c r="J413" s="488">
        <v>2772.36</v>
      </c>
      <c r="K413" s="488">
        <v>1269.4000000000001</v>
      </c>
      <c r="L413" s="488">
        <v>164505.19</v>
      </c>
      <c r="M413" s="488">
        <v>281505</v>
      </c>
      <c r="N413" s="488">
        <v>918796.57</v>
      </c>
    </row>
    <row r="414" spans="1:14" x14ac:dyDescent="0.2">
      <c r="A414" s="486">
        <v>93121</v>
      </c>
      <c r="B414" s="487">
        <v>5410920</v>
      </c>
      <c r="C414" s="486">
        <v>2.61</v>
      </c>
      <c r="D414" s="486">
        <v>0</v>
      </c>
      <c r="E414" s="488">
        <v>180750.54</v>
      </c>
      <c r="F414" s="486">
        <v>0</v>
      </c>
      <c r="G414" s="488">
        <v>14530.5</v>
      </c>
      <c r="H414" s="486">
        <v>152.85</v>
      </c>
      <c r="I414" s="488">
        <v>12938.1</v>
      </c>
      <c r="J414" s="486">
        <v>375.27</v>
      </c>
      <c r="K414" s="486">
        <v>141.36000000000001</v>
      </c>
      <c r="L414" s="488">
        <v>33733.33</v>
      </c>
      <c r="M414" s="488">
        <v>61871.4</v>
      </c>
      <c r="N414" s="488">
        <v>242621.94</v>
      </c>
    </row>
    <row r="415" spans="1:14" x14ac:dyDescent="0.2">
      <c r="A415" s="486">
        <v>93123</v>
      </c>
      <c r="B415" s="487">
        <v>23401794</v>
      </c>
      <c r="C415" s="486">
        <v>2.71</v>
      </c>
      <c r="D415" s="486">
        <v>0</v>
      </c>
      <c r="E415" s="488">
        <v>780928.86</v>
      </c>
      <c r="F415" s="486">
        <v>0</v>
      </c>
      <c r="G415" s="488">
        <v>50019</v>
      </c>
      <c r="H415" s="486">
        <v>0</v>
      </c>
      <c r="I415" s="488">
        <v>72748.259999999995</v>
      </c>
      <c r="J415" s="486">
        <v>0</v>
      </c>
      <c r="K415" s="486">
        <v>153.66999999999999</v>
      </c>
      <c r="L415" s="488">
        <v>179232.49</v>
      </c>
      <c r="M415" s="488">
        <v>302153.42</v>
      </c>
      <c r="N415" s="488">
        <v>1083082.28</v>
      </c>
    </row>
    <row r="416" spans="1:14" x14ac:dyDescent="0.2">
      <c r="A416" s="486">
        <v>93124</v>
      </c>
      <c r="B416" s="487">
        <v>22448582</v>
      </c>
      <c r="C416" s="486">
        <v>2.58</v>
      </c>
      <c r="D416" s="486">
        <v>0</v>
      </c>
      <c r="E416" s="488">
        <v>750120.71</v>
      </c>
      <c r="F416" s="486">
        <v>0</v>
      </c>
      <c r="G416" s="488">
        <v>73179.91</v>
      </c>
      <c r="H416" s="486">
        <v>0</v>
      </c>
      <c r="I416" s="488">
        <v>68571.91</v>
      </c>
      <c r="J416" s="486">
        <v>0</v>
      </c>
      <c r="K416" s="486">
        <v>507</v>
      </c>
      <c r="L416" s="488">
        <v>204512.88</v>
      </c>
      <c r="M416" s="488">
        <v>346771.7</v>
      </c>
      <c r="N416" s="488">
        <v>1096892.4099999999</v>
      </c>
    </row>
    <row r="417" spans="1:14" x14ac:dyDescent="0.2">
      <c r="A417" s="486">
        <v>94076</v>
      </c>
      <c r="B417" s="487">
        <v>19537589</v>
      </c>
      <c r="C417" s="486">
        <v>1.53</v>
      </c>
      <c r="D417" s="486">
        <v>0</v>
      </c>
      <c r="E417" s="488">
        <v>659886.17000000004</v>
      </c>
      <c r="F417" s="486">
        <v>0</v>
      </c>
      <c r="G417" s="488">
        <v>23139.16</v>
      </c>
      <c r="H417" s="486">
        <v>0</v>
      </c>
      <c r="I417" s="488">
        <v>126299.72</v>
      </c>
      <c r="J417" s="486">
        <v>0</v>
      </c>
      <c r="K417" s="486">
        <v>0</v>
      </c>
      <c r="L417" s="488">
        <v>243996.61</v>
      </c>
      <c r="M417" s="488">
        <v>393435.48</v>
      </c>
      <c r="N417" s="488">
        <v>1053321.6499999999</v>
      </c>
    </row>
    <row r="418" spans="1:14" x14ac:dyDescent="0.2">
      <c r="A418" s="486">
        <v>94078</v>
      </c>
      <c r="B418" s="487">
        <v>231293614</v>
      </c>
      <c r="C418" s="486">
        <v>1.77</v>
      </c>
      <c r="D418" s="486">
        <v>0</v>
      </c>
      <c r="E418" s="488">
        <v>7792950.29</v>
      </c>
      <c r="F418" s="486">
        <v>0</v>
      </c>
      <c r="G418" s="488">
        <v>154852.20000000001</v>
      </c>
      <c r="H418" s="486">
        <v>0</v>
      </c>
      <c r="I418" s="488">
        <v>781466.42</v>
      </c>
      <c r="J418" s="486">
        <v>0</v>
      </c>
      <c r="K418" s="488">
        <v>16064.23</v>
      </c>
      <c r="L418" s="488">
        <v>1466921.37</v>
      </c>
      <c r="M418" s="488">
        <v>2419304.2200000002</v>
      </c>
      <c r="N418" s="488">
        <v>10212254.51</v>
      </c>
    </row>
    <row r="419" spans="1:14" x14ac:dyDescent="0.2">
      <c r="A419" s="486">
        <v>94083</v>
      </c>
      <c r="B419" s="487">
        <v>123790878</v>
      </c>
      <c r="C419" s="486">
        <v>1.67</v>
      </c>
      <c r="D419" s="486">
        <v>0</v>
      </c>
      <c r="E419" s="488">
        <v>4175118.46</v>
      </c>
      <c r="F419" s="486">
        <v>0</v>
      </c>
      <c r="G419" s="488">
        <v>115614.36</v>
      </c>
      <c r="H419" s="486">
        <v>0</v>
      </c>
      <c r="I419" s="488">
        <v>658993.68999999994</v>
      </c>
      <c r="J419" s="486">
        <v>0</v>
      </c>
      <c r="K419" s="486">
        <v>0</v>
      </c>
      <c r="L419" s="488">
        <v>1173810.05</v>
      </c>
      <c r="M419" s="488">
        <v>1948418.1</v>
      </c>
      <c r="N419" s="488">
        <v>6123536.5599999996</v>
      </c>
    </row>
    <row r="420" spans="1:14" x14ac:dyDescent="0.2">
      <c r="A420" s="486">
        <v>94086</v>
      </c>
      <c r="B420" s="487">
        <v>68767545</v>
      </c>
      <c r="C420" s="486">
        <v>1.6</v>
      </c>
      <c r="D420" s="486">
        <v>0</v>
      </c>
      <c r="E420" s="488">
        <v>2320987.16</v>
      </c>
      <c r="F420" s="486">
        <v>0</v>
      </c>
      <c r="G420" s="488">
        <v>69457.990000000005</v>
      </c>
      <c r="H420" s="486">
        <v>0</v>
      </c>
      <c r="I420" s="488">
        <v>400425.99</v>
      </c>
      <c r="J420" s="486">
        <v>0</v>
      </c>
      <c r="K420" s="486">
        <v>0</v>
      </c>
      <c r="L420" s="488">
        <v>737727.6</v>
      </c>
      <c r="M420" s="488">
        <v>1207611.58</v>
      </c>
      <c r="N420" s="488">
        <v>3528598.74</v>
      </c>
    </row>
    <row r="421" spans="1:14" x14ac:dyDescent="0.2">
      <c r="A421" s="486">
        <v>94087</v>
      </c>
      <c r="B421" s="487">
        <v>31234275</v>
      </c>
      <c r="C421" s="486">
        <v>1.73</v>
      </c>
      <c r="D421" s="486">
        <v>0</v>
      </c>
      <c r="E421" s="488">
        <v>1052801.53</v>
      </c>
      <c r="F421" s="486">
        <v>0</v>
      </c>
      <c r="G421" s="488">
        <v>35087.15</v>
      </c>
      <c r="H421" s="486">
        <v>0</v>
      </c>
      <c r="I421" s="488">
        <v>249904.29</v>
      </c>
      <c r="J421" s="486">
        <v>0</v>
      </c>
      <c r="K421" s="486">
        <v>0</v>
      </c>
      <c r="L421" s="488">
        <v>406648.59</v>
      </c>
      <c r="M421" s="488">
        <v>691640.03</v>
      </c>
      <c r="N421" s="488">
        <v>1744441.56</v>
      </c>
    </row>
    <row r="422" spans="1:14" x14ac:dyDescent="0.2">
      <c r="A422" s="486">
        <v>95059</v>
      </c>
      <c r="B422" s="487">
        <v>222267680</v>
      </c>
      <c r="C422" s="486">
        <v>2.7</v>
      </c>
      <c r="D422" s="486">
        <v>0</v>
      </c>
      <c r="E422" s="488">
        <v>7417939.3300000001</v>
      </c>
      <c r="F422" s="486">
        <v>0</v>
      </c>
      <c r="G422" s="488">
        <v>330372.90999999997</v>
      </c>
      <c r="H422" s="486">
        <v>0</v>
      </c>
      <c r="I422" s="488">
        <v>540260.56000000006</v>
      </c>
      <c r="J422" s="486">
        <v>0</v>
      </c>
      <c r="K422" s="486">
        <v>0</v>
      </c>
      <c r="L422" s="488">
        <v>804653.88</v>
      </c>
      <c r="M422" s="488">
        <v>1675287.35</v>
      </c>
      <c r="N422" s="488">
        <v>9093226.6799999997</v>
      </c>
    </row>
    <row r="423" spans="1:14" x14ac:dyDescent="0.2">
      <c r="A423" s="486">
        <v>96088</v>
      </c>
      <c r="B423" s="487">
        <v>1584129700</v>
      </c>
      <c r="C423" s="486">
        <v>1.42</v>
      </c>
      <c r="D423" s="486">
        <v>0</v>
      </c>
      <c r="E423" s="488">
        <v>53564082.5</v>
      </c>
      <c r="F423" s="486">
        <v>0</v>
      </c>
      <c r="G423" s="488">
        <v>258046.74</v>
      </c>
      <c r="H423" s="486">
        <v>0</v>
      </c>
      <c r="I423" s="488">
        <v>1783228.74</v>
      </c>
      <c r="J423" s="486">
        <v>0</v>
      </c>
      <c r="K423" s="486">
        <v>0</v>
      </c>
      <c r="L423" s="488">
        <v>7178244.8099999996</v>
      </c>
      <c r="M423" s="488">
        <v>9219520.2899999991</v>
      </c>
      <c r="N423" s="488">
        <v>62783602.789999999</v>
      </c>
    </row>
    <row r="424" spans="1:14" x14ac:dyDescent="0.2">
      <c r="A424" s="486">
        <v>96089</v>
      </c>
      <c r="B424" s="487">
        <v>886604530</v>
      </c>
      <c r="C424" s="486">
        <v>1.41</v>
      </c>
      <c r="D424" s="486">
        <v>0</v>
      </c>
      <c r="E424" s="488">
        <v>29981746.829999998</v>
      </c>
      <c r="F424" s="488">
        <v>36601.64</v>
      </c>
      <c r="G424" s="488">
        <v>148828.92000000001</v>
      </c>
      <c r="H424" s="488">
        <v>20200.52</v>
      </c>
      <c r="I424" s="488">
        <v>1149584.3400000001</v>
      </c>
      <c r="J424" s="486">
        <v>0</v>
      </c>
      <c r="K424" s="486">
        <v>0</v>
      </c>
      <c r="L424" s="488">
        <v>4751429.54</v>
      </c>
      <c r="M424" s="488">
        <v>6106644.96</v>
      </c>
      <c r="N424" s="488">
        <v>36088391.789999999</v>
      </c>
    </row>
    <row r="425" spans="1:14" x14ac:dyDescent="0.2">
      <c r="A425" s="486">
        <v>96090</v>
      </c>
      <c r="B425" s="487">
        <v>1180192310</v>
      </c>
      <c r="C425" s="486">
        <v>1.45</v>
      </c>
      <c r="D425" s="486">
        <v>0</v>
      </c>
      <c r="E425" s="488">
        <v>39893627.590000004</v>
      </c>
      <c r="F425" s="488">
        <v>16480.16</v>
      </c>
      <c r="G425" s="488">
        <v>118523.59</v>
      </c>
      <c r="H425" s="488">
        <v>15214.93</v>
      </c>
      <c r="I425" s="488">
        <v>542511.68999999994</v>
      </c>
      <c r="J425" s="488">
        <v>6173467.04</v>
      </c>
      <c r="K425" s="486">
        <v>0</v>
      </c>
      <c r="L425" s="488">
        <v>2207795.2599999998</v>
      </c>
      <c r="M425" s="488">
        <v>9073992.6600000001</v>
      </c>
      <c r="N425" s="488">
        <v>48967620.25</v>
      </c>
    </row>
    <row r="426" spans="1:14" x14ac:dyDescent="0.2">
      <c r="A426" s="486">
        <v>96091</v>
      </c>
      <c r="B426" s="487">
        <v>2534340330</v>
      </c>
      <c r="C426" s="486">
        <v>1.47</v>
      </c>
      <c r="D426" s="486">
        <v>0</v>
      </c>
      <c r="E426" s="488">
        <v>85650033.579999998</v>
      </c>
      <c r="F426" s="486">
        <v>0</v>
      </c>
      <c r="G426" s="488">
        <v>314431.96999999997</v>
      </c>
      <c r="H426" s="488">
        <v>350911.46</v>
      </c>
      <c r="I426" s="488">
        <v>2056368.58</v>
      </c>
      <c r="J426" s="486">
        <v>0</v>
      </c>
      <c r="K426" s="486">
        <v>0</v>
      </c>
      <c r="L426" s="488">
        <v>7412087.8700000001</v>
      </c>
      <c r="M426" s="488">
        <v>10133799.880000001</v>
      </c>
      <c r="N426" s="488">
        <v>95783833.459999993</v>
      </c>
    </row>
    <row r="427" spans="1:14" x14ac:dyDescent="0.2">
      <c r="A427" s="486">
        <v>96092</v>
      </c>
      <c r="B427" s="487">
        <v>903801870</v>
      </c>
      <c r="C427" s="486">
        <v>1.47</v>
      </c>
      <c r="D427" s="486">
        <v>0</v>
      </c>
      <c r="E427" s="488">
        <v>30544698.199999999</v>
      </c>
      <c r="F427" s="488">
        <v>5709.38</v>
      </c>
      <c r="G427" s="488">
        <v>74902.23</v>
      </c>
      <c r="H427" s="488">
        <v>380403.79</v>
      </c>
      <c r="I427" s="488">
        <v>470160.07</v>
      </c>
      <c r="J427" s="488">
        <v>1259658.8899999999</v>
      </c>
      <c r="K427" s="486">
        <v>0</v>
      </c>
      <c r="L427" s="488">
        <v>1646649.37</v>
      </c>
      <c r="M427" s="488">
        <v>3837483.73</v>
      </c>
      <c r="N427" s="488">
        <v>34382181.93</v>
      </c>
    </row>
    <row r="428" spans="1:14" x14ac:dyDescent="0.2">
      <c r="A428" s="486">
        <v>96093</v>
      </c>
      <c r="B428" s="487">
        <v>1005911360</v>
      </c>
      <c r="C428" s="486">
        <v>1.47</v>
      </c>
      <c r="D428" s="486">
        <v>0</v>
      </c>
      <c r="E428" s="488">
        <v>33995569.079999998</v>
      </c>
      <c r="F428" s="488">
        <v>59587.16</v>
      </c>
      <c r="G428" s="488">
        <v>105099.4</v>
      </c>
      <c r="H428" s="488">
        <v>3622.15</v>
      </c>
      <c r="I428" s="488">
        <v>480934.97</v>
      </c>
      <c r="J428" s="488">
        <v>1470798.17</v>
      </c>
      <c r="K428" s="486">
        <v>0</v>
      </c>
      <c r="L428" s="488">
        <v>1856167.86</v>
      </c>
      <c r="M428" s="488">
        <v>3976209.7</v>
      </c>
      <c r="N428" s="488">
        <v>37971778.780000001</v>
      </c>
    </row>
    <row r="429" spans="1:14" x14ac:dyDescent="0.2">
      <c r="A429" s="486">
        <v>96094</v>
      </c>
      <c r="B429" s="487">
        <v>1376521790</v>
      </c>
      <c r="C429" s="486">
        <v>1.45</v>
      </c>
      <c r="D429" s="486">
        <v>0</v>
      </c>
      <c r="E429" s="488">
        <v>46530084.280000001</v>
      </c>
      <c r="F429" s="486">
        <v>0</v>
      </c>
      <c r="G429" s="488">
        <v>150816.76</v>
      </c>
      <c r="H429" s="486">
        <v>0</v>
      </c>
      <c r="I429" s="488">
        <v>1089865.57</v>
      </c>
      <c r="J429" s="486">
        <v>0</v>
      </c>
      <c r="K429" s="486">
        <v>0</v>
      </c>
      <c r="L429" s="488">
        <v>3810770.98</v>
      </c>
      <c r="M429" s="488">
        <v>5051453.3099999996</v>
      </c>
      <c r="N429" s="488">
        <v>51581537.590000004</v>
      </c>
    </row>
    <row r="430" spans="1:14" x14ac:dyDescent="0.2">
      <c r="A430" s="486">
        <v>96095</v>
      </c>
      <c r="B430" s="487">
        <v>3476588940</v>
      </c>
      <c r="C430" s="486">
        <v>1.46</v>
      </c>
      <c r="D430" s="486">
        <v>0</v>
      </c>
      <c r="E430" s="488">
        <v>117505994.43000001</v>
      </c>
      <c r="F430" s="488">
        <v>881745.67</v>
      </c>
      <c r="G430" s="488">
        <v>267787.64</v>
      </c>
      <c r="H430" s="488">
        <v>9794.61</v>
      </c>
      <c r="I430" s="488">
        <v>1805894.52</v>
      </c>
      <c r="J430" s="488">
        <v>3669451.68</v>
      </c>
      <c r="K430" s="486">
        <v>0</v>
      </c>
      <c r="L430" s="488">
        <v>6584533.7599999998</v>
      </c>
      <c r="M430" s="488">
        <v>13219207.880000001</v>
      </c>
      <c r="N430" s="488">
        <v>130725202.31</v>
      </c>
    </row>
    <row r="431" spans="1:14" x14ac:dyDescent="0.2">
      <c r="A431" s="486">
        <v>96098</v>
      </c>
      <c r="B431" s="487">
        <v>336430110</v>
      </c>
      <c r="C431" s="486">
        <v>1.46</v>
      </c>
      <c r="D431" s="486">
        <v>0</v>
      </c>
      <c r="E431" s="488">
        <v>11371075.300000001</v>
      </c>
      <c r="F431" s="486">
        <v>0</v>
      </c>
      <c r="G431" s="488">
        <v>38844.44</v>
      </c>
      <c r="H431" s="486">
        <v>0</v>
      </c>
      <c r="I431" s="488">
        <v>236301.5</v>
      </c>
      <c r="J431" s="486">
        <v>0</v>
      </c>
      <c r="K431" s="486">
        <v>0</v>
      </c>
      <c r="L431" s="488">
        <v>852220.07</v>
      </c>
      <c r="M431" s="488">
        <v>1127366</v>
      </c>
      <c r="N431" s="488">
        <v>12498441.300000001</v>
      </c>
    </row>
    <row r="432" spans="1:14" x14ac:dyDescent="0.2">
      <c r="A432" s="486">
        <v>96099</v>
      </c>
      <c r="B432" s="487">
        <v>126646250</v>
      </c>
      <c r="C432" s="486">
        <v>1.42</v>
      </c>
      <c r="D432" s="486">
        <v>0</v>
      </c>
      <c r="E432" s="488">
        <v>4282282.05</v>
      </c>
      <c r="F432" s="488">
        <v>55707.8</v>
      </c>
      <c r="G432" s="488">
        <v>25034.59</v>
      </c>
      <c r="H432" s="486">
        <v>96.94</v>
      </c>
      <c r="I432" s="488">
        <v>147970.38</v>
      </c>
      <c r="J432" s="488">
        <v>37756.449999999997</v>
      </c>
      <c r="K432" s="486">
        <v>0</v>
      </c>
      <c r="L432" s="488">
        <v>532194.43999999994</v>
      </c>
      <c r="M432" s="488">
        <v>798760.6</v>
      </c>
      <c r="N432" s="488">
        <v>5081042.6500000004</v>
      </c>
    </row>
    <row r="433" spans="1:14" x14ac:dyDescent="0.2">
      <c r="A433" s="486">
        <v>96101</v>
      </c>
      <c r="B433" s="487">
        <v>222010070</v>
      </c>
      <c r="C433" s="486">
        <v>1.48</v>
      </c>
      <c r="D433" s="486">
        <v>0</v>
      </c>
      <c r="E433" s="488">
        <v>7502244.21</v>
      </c>
      <c r="F433" s="488">
        <v>111421.82</v>
      </c>
      <c r="G433" s="488">
        <v>11562.43</v>
      </c>
      <c r="H433" s="488">
        <v>1844.54</v>
      </c>
      <c r="I433" s="488">
        <v>79614.149999999994</v>
      </c>
      <c r="J433" s="488">
        <v>898145.67</v>
      </c>
      <c r="K433" s="486">
        <v>0</v>
      </c>
      <c r="L433" s="488">
        <v>247962.78</v>
      </c>
      <c r="M433" s="488">
        <v>1350551.39</v>
      </c>
      <c r="N433" s="488">
        <v>8852795.5999999996</v>
      </c>
    </row>
    <row r="434" spans="1:14" x14ac:dyDescent="0.2">
      <c r="A434" s="486">
        <v>96102</v>
      </c>
      <c r="B434" s="487">
        <v>824241790</v>
      </c>
      <c r="C434" s="486">
        <v>1.48</v>
      </c>
      <c r="D434" s="486">
        <v>0</v>
      </c>
      <c r="E434" s="488">
        <v>27853075.289999999</v>
      </c>
      <c r="F434" s="488">
        <v>96215.31</v>
      </c>
      <c r="G434" s="488">
        <v>39204.49</v>
      </c>
      <c r="H434" s="488">
        <v>2164.5</v>
      </c>
      <c r="I434" s="488">
        <v>231875.8</v>
      </c>
      <c r="J434" s="488">
        <v>872867.76</v>
      </c>
      <c r="K434" s="486">
        <v>0</v>
      </c>
      <c r="L434" s="488">
        <v>805263.03</v>
      </c>
      <c r="M434" s="488">
        <v>2047590.88</v>
      </c>
      <c r="N434" s="488">
        <v>29900666.170000002</v>
      </c>
    </row>
    <row r="435" spans="1:14" x14ac:dyDescent="0.2">
      <c r="A435" s="486">
        <v>96103</v>
      </c>
      <c r="B435" s="487">
        <v>52683530</v>
      </c>
      <c r="C435" s="486">
        <v>1.34</v>
      </c>
      <c r="D435" s="486">
        <v>0</v>
      </c>
      <c r="E435" s="488">
        <v>1782830.67</v>
      </c>
      <c r="F435" s="486">
        <v>414.77</v>
      </c>
      <c r="G435" s="488">
        <v>21712.69</v>
      </c>
      <c r="H435" s="486">
        <v>0</v>
      </c>
      <c r="I435" s="488">
        <v>173049.53</v>
      </c>
      <c r="J435" s="488">
        <v>59936.09</v>
      </c>
      <c r="K435" s="486">
        <v>0</v>
      </c>
      <c r="L435" s="488">
        <v>607621.96</v>
      </c>
      <c r="M435" s="488">
        <v>862735.04</v>
      </c>
      <c r="N435" s="488">
        <v>2645565.71</v>
      </c>
    </row>
    <row r="436" spans="1:14" x14ac:dyDescent="0.2">
      <c r="A436" s="486">
        <v>96104</v>
      </c>
      <c r="B436" s="487">
        <v>94089190</v>
      </c>
      <c r="C436" s="486">
        <v>1.26</v>
      </c>
      <c r="D436" s="486">
        <v>0</v>
      </c>
      <c r="E436" s="488">
        <v>3186595.75</v>
      </c>
      <c r="F436" s="486">
        <v>0</v>
      </c>
      <c r="G436" s="488">
        <v>37093.980000000003</v>
      </c>
      <c r="H436" s="486">
        <v>0</v>
      </c>
      <c r="I436" s="488">
        <v>311883.86</v>
      </c>
      <c r="J436" s="486">
        <v>0</v>
      </c>
      <c r="K436" s="486">
        <v>0</v>
      </c>
      <c r="L436" s="488">
        <v>1291358.1499999999</v>
      </c>
      <c r="M436" s="488">
        <v>1640335.99</v>
      </c>
      <c r="N436" s="488">
        <v>4826931.74</v>
      </c>
    </row>
    <row r="437" spans="1:14" x14ac:dyDescent="0.2">
      <c r="A437" s="486">
        <v>96106</v>
      </c>
      <c r="B437" s="487">
        <v>1158805550</v>
      </c>
      <c r="C437" s="486">
        <v>1.46</v>
      </c>
      <c r="D437" s="486">
        <v>0</v>
      </c>
      <c r="E437" s="488">
        <v>39166723.719999999</v>
      </c>
      <c r="F437" s="488">
        <v>12071.36</v>
      </c>
      <c r="G437" s="488">
        <v>63673.05</v>
      </c>
      <c r="H437" s="488">
        <v>2548.64</v>
      </c>
      <c r="I437" s="488">
        <v>306937.78999999998</v>
      </c>
      <c r="J437" s="488">
        <v>1029131.84</v>
      </c>
      <c r="K437" s="486">
        <v>0</v>
      </c>
      <c r="L437" s="488">
        <v>1242430.74</v>
      </c>
      <c r="M437" s="488">
        <v>2656793.42</v>
      </c>
      <c r="N437" s="488">
        <v>41823517.140000001</v>
      </c>
    </row>
    <row r="438" spans="1:14" x14ac:dyDescent="0.2">
      <c r="A438" s="486">
        <v>96107</v>
      </c>
      <c r="B438" s="487">
        <v>182960790</v>
      </c>
      <c r="C438" s="486">
        <v>1.45</v>
      </c>
      <c r="D438" s="486">
        <v>0</v>
      </c>
      <c r="E438" s="488">
        <v>6184559.5499999998</v>
      </c>
      <c r="F438" s="488">
        <v>4625.22</v>
      </c>
      <c r="G438" s="488">
        <v>20874.36</v>
      </c>
      <c r="H438" s="488">
        <v>1264.43</v>
      </c>
      <c r="I438" s="488">
        <v>96038.6</v>
      </c>
      <c r="J438" s="488">
        <v>622781.43999999994</v>
      </c>
      <c r="K438" s="486">
        <v>0</v>
      </c>
      <c r="L438" s="488">
        <v>370058.72</v>
      </c>
      <c r="M438" s="488">
        <v>1115642.76</v>
      </c>
      <c r="N438" s="488">
        <v>7300202.3099999996</v>
      </c>
    </row>
    <row r="439" spans="1:14" x14ac:dyDescent="0.2">
      <c r="A439" s="486">
        <v>96109</v>
      </c>
      <c r="B439" s="487">
        <v>214920510</v>
      </c>
      <c r="C439" s="486">
        <v>1.3</v>
      </c>
      <c r="D439" s="486">
        <v>0</v>
      </c>
      <c r="E439" s="488">
        <v>7275940.4400000004</v>
      </c>
      <c r="F439" s="486">
        <v>475.69</v>
      </c>
      <c r="G439" s="488">
        <v>76343.320000000007</v>
      </c>
      <c r="H439" s="488">
        <v>1461.63</v>
      </c>
      <c r="I439" s="488">
        <v>583429.6</v>
      </c>
      <c r="J439" s="488">
        <v>257099.7</v>
      </c>
      <c r="K439" s="486">
        <v>0</v>
      </c>
      <c r="L439" s="488">
        <v>2453307.4700000002</v>
      </c>
      <c r="M439" s="488">
        <v>3372117.41</v>
      </c>
      <c r="N439" s="488">
        <v>10648057.85</v>
      </c>
    </row>
    <row r="440" spans="1:14" x14ac:dyDescent="0.2">
      <c r="A440" s="486">
        <v>96110</v>
      </c>
      <c r="B440" s="487">
        <v>492730360</v>
      </c>
      <c r="C440" s="486">
        <v>1.41</v>
      </c>
      <c r="D440" s="486">
        <v>0</v>
      </c>
      <c r="E440" s="488">
        <v>16662352.16</v>
      </c>
      <c r="F440" s="488">
        <v>10405.31</v>
      </c>
      <c r="G440" s="488">
        <v>94672.1</v>
      </c>
      <c r="H440" s="488">
        <v>2892.27</v>
      </c>
      <c r="I440" s="488">
        <v>584877.56999999995</v>
      </c>
      <c r="J440" s="488">
        <v>966703.03</v>
      </c>
      <c r="K440" s="486">
        <v>0</v>
      </c>
      <c r="L440" s="488">
        <v>2371820.1800000002</v>
      </c>
      <c r="M440" s="488">
        <v>4031370.46</v>
      </c>
      <c r="N440" s="488">
        <v>20693722.620000001</v>
      </c>
    </row>
    <row r="441" spans="1:14" x14ac:dyDescent="0.2">
      <c r="A441" s="486">
        <v>96111</v>
      </c>
      <c r="B441" s="487">
        <v>211878480</v>
      </c>
      <c r="C441" s="486">
        <v>1.28</v>
      </c>
      <c r="D441" s="486">
        <v>0</v>
      </c>
      <c r="E441" s="488">
        <v>7174408.7400000002</v>
      </c>
      <c r="F441" s="486">
        <v>820.55</v>
      </c>
      <c r="G441" s="488">
        <v>89976.26</v>
      </c>
      <c r="H441" s="486">
        <v>280.63</v>
      </c>
      <c r="I441" s="488">
        <v>756513.82</v>
      </c>
      <c r="J441" s="486">
        <v>0</v>
      </c>
      <c r="K441" s="486">
        <v>0</v>
      </c>
      <c r="L441" s="488">
        <v>3107023.78</v>
      </c>
      <c r="M441" s="488">
        <v>3954615.04</v>
      </c>
      <c r="N441" s="488">
        <v>11129023.779999999</v>
      </c>
    </row>
    <row r="442" spans="1:14" x14ac:dyDescent="0.2">
      <c r="A442" s="486">
        <v>96112</v>
      </c>
      <c r="B442" s="487">
        <v>458051770</v>
      </c>
      <c r="C442" s="486">
        <v>1.4</v>
      </c>
      <c r="D442" s="486">
        <v>0</v>
      </c>
      <c r="E442" s="488">
        <v>15491219.25</v>
      </c>
      <c r="F442" s="486">
        <v>0</v>
      </c>
      <c r="G442" s="488">
        <v>48470.11</v>
      </c>
      <c r="H442" s="486">
        <v>966.04</v>
      </c>
      <c r="I442" s="488">
        <v>382163.18</v>
      </c>
      <c r="J442" s="486">
        <v>0</v>
      </c>
      <c r="K442" s="486">
        <v>0</v>
      </c>
      <c r="L442" s="488">
        <v>1555317.1</v>
      </c>
      <c r="M442" s="488">
        <v>1986916.43</v>
      </c>
      <c r="N442" s="488">
        <v>17478135.68</v>
      </c>
    </row>
    <row r="443" spans="1:14" x14ac:dyDescent="0.2">
      <c r="A443" s="486">
        <v>96113</v>
      </c>
      <c r="B443" s="487">
        <v>122063590</v>
      </c>
      <c r="C443" s="486">
        <v>1.43</v>
      </c>
      <c r="D443" s="486">
        <v>0</v>
      </c>
      <c r="E443" s="488">
        <v>4126910.17</v>
      </c>
      <c r="F443" s="486">
        <v>0</v>
      </c>
      <c r="G443" s="488">
        <v>12765.37</v>
      </c>
      <c r="H443" s="488">
        <v>1158.4100000000001</v>
      </c>
      <c r="I443" s="488">
        <v>101352.33</v>
      </c>
      <c r="J443" s="488">
        <v>27226.18</v>
      </c>
      <c r="K443" s="486">
        <v>0</v>
      </c>
      <c r="L443" s="488">
        <v>322093.90999999997</v>
      </c>
      <c r="M443" s="488">
        <v>464596.2</v>
      </c>
      <c r="N443" s="488">
        <v>4591506.37</v>
      </c>
    </row>
    <row r="444" spans="1:14" x14ac:dyDescent="0.2">
      <c r="A444" s="486">
        <v>96114</v>
      </c>
      <c r="B444" s="487">
        <v>544175640</v>
      </c>
      <c r="C444" s="486">
        <v>1.43</v>
      </c>
      <c r="D444" s="486">
        <v>0</v>
      </c>
      <c r="E444" s="488">
        <v>18398311.739999998</v>
      </c>
      <c r="F444" s="486">
        <v>0</v>
      </c>
      <c r="G444" s="488">
        <v>68352.61</v>
      </c>
      <c r="H444" s="488">
        <v>1819.4</v>
      </c>
      <c r="I444" s="488">
        <v>386847.83</v>
      </c>
      <c r="J444" s="486">
        <v>0.03</v>
      </c>
      <c r="K444" s="486">
        <v>0</v>
      </c>
      <c r="L444" s="488">
        <v>1385727.16</v>
      </c>
      <c r="M444" s="488">
        <v>1842747.02</v>
      </c>
      <c r="N444" s="488">
        <v>20241058.760000002</v>
      </c>
    </row>
    <row r="445" spans="1:14" x14ac:dyDescent="0.2">
      <c r="A445" s="486">
        <v>96119</v>
      </c>
      <c r="B445" s="486">
        <v>0</v>
      </c>
      <c r="C445" s="486">
        <v>1.46</v>
      </c>
      <c r="D445" s="486">
        <v>0</v>
      </c>
      <c r="E445" s="486">
        <v>0</v>
      </c>
      <c r="F445" s="486">
        <v>0</v>
      </c>
      <c r="G445" s="488">
        <v>32112.9</v>
      </c>
      <c r="H445" s="486">
        <v>0</v>
      </c>
      <c r="I445" s="488">
        <v>3246888.99</v>
      </c>
      <c r="J445" s="486">
        <v>0</v>
      </c>
      <c r="K445" s="486">
        <v>0</v>
      </c>
      <c r="L445" s="488">
        <v>999933.74</v>
      </c>
      <c r="M445" s="488">
        <v>4278935.62</v>
      </c>
      <c r="N445" s="488">
        <v>4278935.62</v>
      </c>
    </row>
    <row r="446" spans="1:14" x14ac:dyDescent="0.2">
      <c r="A446" s="486">
        <v>96121</v>
      </c>
      <c r="B446" s="486">
        <v>0</v>
      </c>
      <c r="C446" s="486">
        <v>0</v>
      </c>
      <c r="D446" s="486">
        <v>0</v>
      </c>
      <c r="E446" s="486">
        <v>0</v>
      </c>
      <c r="F446" s="486">
        <v>0</v>
      </c>
      <c r="G446" s="486">
        <v>0</v>
      </c>
      <c r="H446" s="486">
        <v>0</v>
      </c>
      <c r="I446" s="486">
        <v>0</v>
      </c>
      <c r="J446" s="486">
        <v>0</v>
      </c>
      <c r="K446" s="486">
        <v>0</v>
      </c>
      <c r="L446" s="486">
        <v>0</v>
      </c>
      <c r="M446" s="486">
        <v>0</v>
      </c>
      <c r="N446" s="486">
        <v>0</v>
      </c>
    </row>
    <row r="447" spans="1:14" x14ac:dyDescent="0.2">
      <c r="A447" s="486">
        <v>97116</v>
      </c>
      <c r="B447" s="487">
        <v>7500768</v>
      </c>
      <c r="C447" s="486">
        <v>1.79</v>
      </c>
      <c r="D447" s="486">
        <v>0</v>
      </c>
      <c r="E447" s="488">
        <v>252671.1</v>
      </c>
      <c r="F447" s="486">
        <v>0</v>
      </c>
      <c r="G447" s="488">
        <v>10991.48</v>
      </c>
      <c r="H447" s="486">
        <v>0</v>
      </c>
      <c r="I447" s="488">
        <v>44739.22</v>
      </c>
      <c r="J447" s="486">
        <v>0</v>
      </c>
      <c r="K447" s="486">
        <v>0</v>
      </c>
      <c r="L447" s="488">
        <v>48740.74</v>
      </c>
      <c r="M447" s="488">
        <v>104471.44</v>
      </c>
      <c r="N447" s="488">
        <v>357142.54</v>
      </c>
    </row>
    <row r="448" spans="1:14" x14ac:dyDescent="0.2">
      <c r="A448" s="486">
        <v>97118</v>
      </c>
      <c r="B448" s="487">
        <v>4806177</v>
      </c>
      <c r="C448" s="486">
        <v>1.77</v>
      </c>
      <c r="D448" s="486">
        <v>0</v>
      </c>
      <c r="E448" s="488">
        <v>161933.99</v>
      </c>
      <c r="F448" s="486">
        <v>0</v>
      </c>
      <c r="G448" s="488">
        <v>6607.55</v>
      </c>
      <c r="H448" s="486">
        <v>0</v>
      </c>
      <c r="I448" s="488">
        <v>26421.25</v>
      </c>
      <c r="J448" s="486">
        <v>0</v>
      </c>
      <c r="K448" s="486">
        <v>0</v>
      </c>
      <c r="L448" s="488">
        <v>27137.85</v>
      </c>
      <c r="M448" s="488">
        <v>60166.64</v>
      </c>
      <c r="N448" s="488">
        <v>222100.63</v>
      </c>
    </row>
    <row r="449" spans="1:14" x14ac:dyDescent="0.2">
      <c r="A449" s="486">
        <v>97119</v>
      </c>
      <c r="B449" s="487">
        <v>7825886</v>
      </c>
      <c r="C449" s="486">
        <v>1.78</v>
      </c>
      <c r="D449" s="486">
        <v>0</v>
      </c>
      <c r="E449" s="488">
        <v>263649.87</v>
      </c>
      <c r="F449" s="486">
        <v>0</v>
      </c>
      <c r="G449" s="488">
        <v>10553.73</v>
      </c>
      <c r="H449" s="486">
        <v>0</v>
      </c>
      <c r="I449" s="488">
        <v>42543.13</v>
      </c>
      <c r="J449" s="486">
        <v>0</v>
      </c>
      <c r="K449" s="486">
        <v>0</v>
      </c>
      <c r="L449" s="488">
        <v>50886.51</v>
      </c>
      <c r="M449" s="488">
        <v>103983.36</v>
      </c>
      <c r="N449" s="488">
        <v>367633.23</v>
      </c>
    </row>
    <row r="450" spans="1:14" x14ac:dyDescent="0.2">
      <c r="A450" s="486">
        <v>97122</v>
      </c>
      <c r="B450" s="487">
        <v>5708638</v>
      </c>
      <c r="C450" s="486">
        <v>1.88</v>
      </c>
      <c r="D450" s="486">
        <v>0</v>
      </c>
      <c r="E450" s="488">
        <v>192125.13</v>
      </c>
      <c r="F450" s="486">
        <v>0</v>
      </c>
      <c r="G450" s="488">
        <v>8184.39</v>
      </c>
      <c r="H450" s="486">
        <v>0</v>
      </c>
      <c r="I450" s="488">
        <v>32880.839999999997</v>
      </c>
      <c r="J450" s="486">
        <v>185.84</v>
      </c>
      <c r="K450" s="486">
        <v>0</v>
      </c>
      <c r="L450" s="488">
        <v>33814.589999999997</v>
      </c>
      <c r="M450" s="488">
        <v>75065.66</v>
      </c>
      <c r="N450" s="488">
        <v>267190.78999999998</v>
      </c>
    </row>
    <row r="451" spans="1:14" x14ac:dyDescent="0.2">
      <c r="A451" s="486">
        <v>97127</v>
      </c>
      <c r="B451" s="487">
        <v>2424038</v>
      </c>
      <c r="C451" s="486">
        <v>1.82</v>
      </c>
      <c r="D451" s="486">
        <v>0</v>
      </c>
      <c r="E451" s="488">
        <v>81631.27</v>
      </c>
      <c r="F451" s="486">
        <v>0</v>
      </c>
      <c r="G451" s="488">
        <v>5689.84</v>
      </c>
      <c r="H451" s="486">
        <v>0</v>
      </c>
      <c r="I451" s="488">
        <v>23159.64</v>
      </c>
      <c r="J451" s="488">
        <v>1798.8</v>
      </c>
      <c r="K451" s="486">
        <v>0</v>
      </c>
      <c r="L451" s="488">
        <v>27068.71</v>
      </c>
      <c r="M451" s="488">
        <v>57716.98</v>
      </c>
      <c r="N451" s="488">
        <v>139348.25</v>
      </c>
    </row>
    <row r="452" spans="1:14" x14ac:dyDescent="0.2">
      <c r="A452" s="486">
        <v>97129</v>
      </c>
      <c r="B452" s="487">
        <v>117579655</v>
      </c>
      <c r="C452" s="486">
        <v>2.0099999999999998</v>
      </c>
      <c r="D452" s="486">
        <v>0</v>
      </c>
      <c r="E452" s="488">
        <v>3951919.22</v>
      </c>
      <c r="F452" s="486">
        <v>0</v>
      </c>
      <c r="G452" s="488">
        <v>217507.81</v>
      </c>
      <c r="H452" s="486">
        <v>0</v>
      </c>
      <c r="I452" s="488">
        <v>885333.76</v>
      </c>
      <c r="J452" s="486">
        <v>0</v>
      </c>
      <c r="K452" s="486">
        <v>0</v>
      </c>
      <c r="L452" s="488">
        <v>968459.75</v>
      </c>
      <c r="M452" s="488">
        <v>2071301.32</v>
      </c>
      <c r="N452" s="488">
        <v>6023220.54</v>
      </c>
    </row>
    <row r="453" spans="1:14" x14ac:dyDescent="0.2">
      <c r="A453" s="486">
        <v>97130</v>
      </c>
      <c r="B453" s="487">
        <v>15899038</v>
      </c>
      <c r="C453" s="486">
        <v>1.86</v>
      </c>
      <c r="D453" s="486">
        <v>0</v>
      </c>
      <c r="E453" s="488">
        <v>535193.74</v>
      </c>
      <c r="F453" s="486">
        <v>0</v>
      </c>
      <c r="G453" s="488">
        <v>33090.080000000002</v>
      </c>
      <c r="H453" s="486">
        <v>0</v>
      </c>
      <c r="I453" s="488">
        <v>134102.19</v>
      </c>
      <c r="J453" s="486">
        <v>0</v>
      </c>
      <c r="K453" s="486">
        <v>0</v>
      </c>
      <c r="L453" s="488">
        <v>140350.34</v>
      </c>
      <c r="M453" s="488">
        <v>307542.59999999998</v>
      </c>
      <c r="N453" s="488">
        <v>842736.34</v>
      </c>
    </row>
    <row r="454" spans="1:14" x14ac:dyDescent="0.2">
      <c r="A454" s="486">
        <v>97131</v>
      </c>
      <c r="B454" s="487">
        <v>21147470</v>
      </c>
      <c r="C454" s="486">
        <v>1.88</v>
      </c>
      <c r="D454" s="486">
        <v>0</v>
      </c>
      <c r="E454" s="488">
        <v>711721.49</v>
      </c>
      <c r="F454" s="486">
        <v>0</v>
      </c>
      <c r="G454" s="488">
        <v>36177.910000000003</v>
      </c>
      <c r="H454" s="486">
        <v>0</v>
      </c>
      <c r="I454" s="488">
        <v>145801.29999999999</v>
      </c>
      <c r="J454" s="486">
        <v>0</v>
      </c>
      <c r="K454" s="486">
        <v>0</v>
      </c>
      <c r="L454" s="488">
        <v>159970.19</v>
      </c>
      <c r="M454" s="488">
        <v>341949.4</v>
      </c>
      <c r="N454" s="488">
        <v>1053670.8899999999</v>
      </c>
    </row>
    <row r="455" spans="1:14" x14ac:dyDescent="0.2">
      <c r="A455" s="486">
        <v>98080</v>
      </c>
      <c r="B455" s="487">
        <v>30297290</v>
      </c>
      <c r="C455" s="486">
        <v>2.37</v>
      </c>
      <c r="D455" s="486">
        <v>0</v>
      </c>
      <c r="E455" s="488">
        <v>1014568.08</v>
      </c>
      <c r="F455" s="486">
        <v>0</v>
      </c>
      <c r="G455" s="488">
        <v>41847.040000000001</v>
      </c>
      <c r="H455" s="486">
        <v>0</v>
      </c>
      <c r="I455" s="488">
        <v>166195.16</v>
      </c>
      <c r="J455" s="486">
        <v>0</v>
      </c>
      <c r="K455" s="486">
        <v>0</v>
      </c>
      <c r="L455" s="488">
        <v>280891.46000000002</v>
      </c>
      <c r="M455" s="488">
        <v>488933.66</v>
      </c>
      <c r="N455" s="488">
        <v>1503501.74</v>
      </c>
    </row>
    <row r="456" spans="1:14" x14ac:dyDescent="0.2">
      <c r="A456" s="486">
        <v>99082</v>
      </c>
      <c r="B456" s="487">
        <v>41341644</v>
      </c>
      <c r="C456" s="486">
        <v>2.94</v>
      </c>
      <c r="D456" s="486">
        <v>0</v>
      </c>
      <c r="E456" s="488">
        <v>1376328.65</v>
      </c>
      <c r="F456" s="488">
        <v>1228.43</v>
      </c>
      <c r="G456" s="488">
        <v>27628.82</v>
      </c>
      <c r="H456" s="486">
        <v>0</v>
      </c>
      <c r="I456" s="488">
        <v>197654.65</v>
      </c>
      <c r="J456" s="488">
        <v>2404.87</v>
      </c>
      <c r="K456" s="486">
        <v>0</v>
      </c>
      <c r="L456" s="488">
        <v>296700.09000000003</v>
      </c>
      <c r="M456" s="488">
        <v>525616.86</v>
      </c>
      <c r="N456" s="488">
        <v>1901945.51</v>
      </c>
    </row>
    <row r="457" spans="1:14" x14ac:dyDescent="0.2">
      <c r="A457" s="486">
        <v>100059</v>
      </c>
      <c r="B457" s="487">
        <v>43214740</v>
      </c>
      <c r="C457" s="486">
        <v>2.5099999999999998</v>
      </c>
      <c r="D457" s="486">
        <v>0</v>
      </c>
      <c r="E457" s="488">
        <v>1445060.72</v>
      </c>
      <c r="F457" s="486">
        <v>0</v>
      </c>
      <c r="G457" s="488">
        <v>27308.51</v>
      </c>
      <c r="H457" s="486">
        <v>0</v>
      </c>
      <c r="I457" s="488">
        <v>149174.24</v>
      </c>
      <c r="J457" s="486">
        <v>0</v>
      </c>
      <c r="K457" s="486">
        <v>0</v>
      </c>
      <c r="L457" s="488">
        <v>397883.23</v>
      </c>
      <c r="M457" s="488">
        <v>574365.98</v>
      </c>
      <c r="N457" s="488">
        <v>2019426.7</v>
      </c>
    </row>
    <row r="458" spans="1:14" x14ac:dyDescent="0.2">
      <c r="A458" s="486">
        <v>100060</v>
      </c>
      <c r="B458" s="487">
        <v>20642830</v>
      </c>
      <c r="C458" s="486">
        <v>2.59</v>
      </c>
      <c r="D458" s="486">
        <v>0</v>
      </c>
      <c r="E458" s="488">
        <v>689710.6</v>
      </c>
      <c r="F458" s="486">
        <v>0</v>
      </c>
      <c r="G458" s="488">
        <v>16368.46</v>
      </c>
      <c r="H458" s="488">
        <v>8678.86</v>
      </c>
      <c r="I458" s="488">
        <v>85573.04</v>
      </c>
      <c r="J458" s="488">
        <v>5514.99</v>
      </c>
      <c r="K458" s="486">
        <v>0</v>
      </c>
      <c r="L458" s="488">
        <v>212482.26</v>
      </c>
      <c r="M458" s="488">
        <v>328617.59999999998</v>
      </c>
      <c r="N458" s="488">
        <v>1018328.2</v>
      </c>
    </row>
    <row r="459" spans="1:14" x14ac:dyDescent="0.2">
      <c r="A459" s="486">
        <v>100061</v>
      </c>
      <c r="B459" s="487">
        <v>41988330</v>
      </c>
      <c r="C459" s="486">
        <v>2.61</v>
      </c>
      <c r="D459" s="486">
        <v>0</v>
      </c>
      <c r="E459" s="488">
        <v>1402610.51</v>
      </c>
      <c r="F459" s="486">
        <v>0</v>
      </c>
      <c r="G459" s="488">
        <v>27064.13</v>
      </c>
      <c r="H459" s="486">
        <v>0</v>
      </c>
      <c r="I459" s="488">
        <v>154189.32999999999</v>
      </c>
      <c r="J459" s="486">
        <v>0</v>
      </c>
      <c r="K459" s="486">
        <v>0</v>
      </c>
      <c r="L459" s="488">
        <v>400703.28</v>
      </c>
      <c r="M459" s="488">
        <v>581956.74</v>
      </c>
      <c r="N459" s="488">
        <v>1984567.25</v>
      </c>
    </row>
    <row r="460" spans="1:14" x14ac:dyDescent="0.2">
      <c r="A460" s="486">
        <v>100062</v>
      </c>
      <c r="B460" s="487">
        <v>12755570</v>
      </c>
      <c r="C460" s="486">
        <v>2.56</v>
      </c>
      <c r="D460" s="486">
        <v>0</v>
      </c>
      <c r="E460" s="488">
        <v>426315.64</v>
      </c>
      <c r="F460" s="486">
        <v>0</v>
      </c>
      <c r="G460" s="488">
        <v>11651.77</v>
      </c>
      <c r="H460" s="486">
        <v>0</v>
      </c>
      <c r="I460" s="488">
        <v>60083.78</v>
      </c>
      <c r="J460" s="488">
        <v>1538.8</v>
      </c>
      <c r="K460" s="486">
        <v>0</v>
      </c>
      <c r="L460" s="488">
        <v>170572.48</v>
      </c>
      <c r="M460" s="488">
        <v>243846.83</v>
      </c>
      <c r="N460" s="488">
        <v>670162.47</v>
      </c>
    </row>
    <row r="461" spans="1:14" x14ac:dyDescent="0.2">
      <c r="A461" s="486">
        <v>100063</v>
      </c>
      <c r="B461" s="487">
        <v>194164229</v>
      </c>
      <c r="C461" s="486">
        <v>2.61</v>
      </c>
      <c r="D461" s="486">
        <v>0</v>
      </c>
      <c r="E461" s="488">
        <v>6486011.4100000001</v>
      </c>
      <c r="F461" s="486">
        <v>0</v>
      </c>
      <c r="G461" s="488">
        <v>117218.09</v>
      </c>
      <c r="H461" s="486">
        <v>0</v>
      </c>
      <c r="I461" s="488">
        <v>620303.56000000006</v>
      </c>
      <c r="J461" s="486">
        <v>0</v>
      </c>
      <c r="K461" s="486">
        <v>0</v>
      </c>
      <c r="L461" s="488">
        <v>1536123.11</v>
      </c>
      <c r="M461" s="488">
        <v>2273644.7599999998</v>
      </c>
      <c r="N461" s="488">
        <v>8759656.1699999999</v>
      </c>
    </row>
    <row r="462" spans="1:14" x14ac:dyDescent="0.2">
      <c r="A462" s="486">
        <v>100064</v>
      </c>
      <c r="B462" s="487">
        <v>18936960</v>
      </c>
      <c r="C462" s="486">
        <v>2.68</v>
      </c>
      <c r="D462" s="486">
        <v>0</v>
      </c>
      <c r="E462" s="488">
        <v>632130.12</v>
      </c>
      <c r="F462" s="486">
        <v>259.02</v>
      </c>
      <c r="G462" s="488">
        <v>6284.82</v>
      </c>
      <c r="H462" s="486">
        <v>0</v>
      </c>
      <c r="I462" s="488">
        <v>28947.119999999999</v>
      </c>
      <c r="J462" s="488">
        <v>2033.63</v>
      </c>
      <c r="K462" s="486">
        <v>0</v>
      </c>
      <c r="L462" s="488">
        <v>71664.62</v>
      </c>
      <c r="M462" s="488">
        <v>109189.21</v>
      </c>
      <c r="N462" s="488">
        <v>741319.33</v>
      </c>
    </row>
    <row r="463" spans="1:14" x14ac:dyDescent="0.2">
      <c r="A463" s="486">
        <v>100065</v>
      </c>
      <c r="B463" s="487">
        <v>16448340</v>
      </c>
      <c r="C463" s="486">
        <v>2.61</v>
      </c>
      <c r="D463" s="486">
        <v>0</v>
      </c>
      <c r="E463" s="488">
        <v>549453.01</v>
      </c>
      <c r="F463" s="486">
        <v>0</v>
      </c>
      <c r="G463" s="488">
        <v>9450.69</v>
      </c>
      <c r="H463" s="486">
        <v>0</v>
      </c>
      <c r="I463" s="488">
        <v>53292.51</v>
      </c>
      <c r="J463" s="486">
        <v>0</v>
      </c>
      <c r="K463" s="486">
        <v>0</v>
      </c>
      <c r="L463" s="488">
        <v>146892.85</v>
      </c>
      <c r="M463" s="488">
        <v>209636.04</v>
      </c>
      <c r="N463" s="488">
        <v>759089.05</v>
      </c>
    </row>
    <row r="464" spans="1:14" x14ac:dyDescent="0.2">
      <c r="A464" s="486">
        <v>101105</v>
      </c>
      <c r="B464" s="487">
        <v>13468954</v>
      </c>
      <c r="C464" s="486">
        <v>3.24</v>
      </c>
      <c r="D464" s="486">
        <v>0</v>
      </c>
      <c r="E464" s="488">
        <v>447016.8</v>
      </c>
      <c r="F464" s="486">
        <v>0</v>
      </c>
      <c r="G464" s="488">
        <v>83509.7</v>
      </c>
      <c r="H464" s="486">
        <v>0</v>
      </c>
      <c r="I464" s="488">
        <v>41939.65</v>
      </c>
      <c r="J464" s="486">
        <v>0</v>
      </c>
      <c r="K464" s="486">
        <v>0</v>
      </c>
      <c r="L464" s="488">
        <v>250701.74</v>
      </c>
      <c r="M464" s="488">
        <v>376151.09</v>
      </c>
      <c r="N464" s="488">
        <v>823167.89</v>
      </c>
    </row>
    <row r="465" spans="1:14" x14ac:dyDescent="0.2">
      <c r="A465" s="486">
        <v>101107</v>
      </c>
      <c r="B465" s="487">
        <v>15592215</v>
      </c>
      <c r="C465" s="486">
        <v>3.18</v>
      </c>
      <c r="D465" s="486">
        <v>0</v>
      </c>
      <c r="E465" s="488">
        <v>517805.92</v>
      </c>
      <c r="F465" s="486">
        <v>0</v>
      </c>
      <c r="G465" s="488">
        <v>42644.55</v>
      </c>
      <c r="H465" s="486">
        <v>0</v>
      </c>
      <c r="I465" s="488">
        <v>17306.63</v>
      </c>
      <c r="J465" s="486">
        <v>0</v>
      </c>
      <c r="K465" s="486">
        <v>0</v>
      </c>
      <c r="L465" s="488">
        <v>111623.5</v>
      </c>
      <c r="M465" s="488">
        <v>171574.68</v>
      </c>
      <c r="N465" s="488">
        <v>689380.6</v>
      </c>
    </row>
    <row r="466" spans="1:14" x14ac:dyDescent="0.2">
      <c r="A466" s="486">
        <v>102081</v>
      </c>
      <c r="B466" s="487">
        <v>23478719</v>
      </c>
      <c r="C466" s="486">
        <v>2.65</v>
      </c>
      <c r="D466" s="486">
        <v>0</v>
      </c>
      <c r="E466" s="488">
        <v>783979.08</v>
      </c>
      <c r="F466" s="486">
        <v>0</v>
      </c>
      <c r="G466" s="488">
        <v>21938.85</v>
      </c>
      <c r="H466" s="486">
        <v>0</v>
      </c>
      <c r="I466" s="488">
        <v>69091.520000000004</v>
      </c>
      <c r="J466" s="488">
        <v>6422.51</v>
      </c>
      <c r="K466" s="486">
        <v>0</v>
      </c>
      <c r="L466" s="488">
        <v>160701.4</v>
      </c>
      <c r="M466" s="488">
        <v>258154.28</v>
      </c>
      <c r="N466" s="488">
        <v>1042133.36</v>
      </c>
    </row>
    <row r="467" spans="1:14" x14ac:dyDescent="0.2">
      <c r="A467" s="486">
        <v>102085</v>
      </c>
      <c r="B467" s="487">
        <v>45947703</v>
      </c>
      <c r="C467" s="486">
        <v>2.5099999999999998</v>
      </c>
      <c r="D467" s="486">
        <v>0</v>
      </c>
      <c r="E467" s="488">
        <v>1536448.46</v>
      </c>
      <c r="F467" s="486">
        <v>0</v>
      </c>
      <c r="G467" s="488">
        <v>49547.8</v>
      </c>
      <c r="H467" s="486">
        <v>0</v>
      </c>
      <c r="I467" s="488">
        <v>154138.9</v>
      </c>
      <c r="J467" s="486">
        <v>0</v>
      </c>
      <c r="K467" s="486">
        <v>74.489999999999995</v>
      </c>
      <c r="L467" s="488">
        <v>314275.24</v>
      </c>
      <c r="M467" s="488">
        <v>518036.43</v>
      </c>
      <c r="N467" s="488">
        <v>2054484.89</v>
      </c>
    </row>
    <row r="468" spans="1:14" x14ac:dyDescent="0.2">
      <c r="A468" s="486">
        <v>103127</v>
      </c>
      <c r="B468" s="487">
        <v>20001457</v>
      </c>
      <c r="C468" s="486">
        <v>1.18</v>
      </c>
      <c r="D468" s="486">
        <v>0</v>
      </c>
      <c r="E468" s="488">
        <v>677954.59</v>
      </c>
      <c r="F468" s="486">
        <v>0</v>
      </c>
      <c r="G468" s="488">
        <v>11649.75</v>
      </c>
      <c r="H468" s="486">
        <v>0</v>
      </c>
      <c r="I468" s="488">
        <v>88359.84</v>
      </c>
      <c r="J468" s="488">
        <v>3028.44</v>
      </c>
      <c r="K468" s="486">
        <v>0</v>
      </c>
      <c r="L468" s="488">
        <v>169495.54</v>
      </c>
      <c r="M468" s="488">
        <v>272533.57</v>
      </c>
      <c r="N468" s="488">
        <v>950488.16</v>
      </c>
    </row>
    <row r="469" spans="1:14" x14ac:dyDescent="0.2">
      <c r="A469" s="486">
        <v>103128</v>
      </c>
      <c r="B469" s="487">
        <v>19377270</v>
      </c>
      <c r="C469" s="486">
        <v>1.21</v>
      </c>
      <c r="D469" s="486">
        <v>0</v>
      </c>
      <c r="E469" s="488">
        <v>656598.21</v>
      </c>
      <c r="F469" s="486">
        <v>13.39</v>
      </c>
      <c r="G469" s="488">
        <v>9435.52</v>
      </c>
      <c r="H469" s="486">
        <v>0</v>
      </c>
      <c r="I469" s="488">
        <v>66813.960000000006</v>
      </c>
      <c r="J469" s="488">
        <v>1027.07</v>
      </c>
      <c r="K469" s="486">
        <v>0</v>
      </c>
      <c r="L469" s="488">
        <v>128268.62</v>
      </c>
      <c r="M469" s="488">
        <v>205558.56</v>
      </c>
      <c r="N469" s="488">
        <v>862156.77</v>
      </c>
    </row>
    <row r="470" spans="1:14" x14ac:dyDescent="0.2">
      <c r="A470" s="486">
        <v>103129</v>
      </c>
      <c r="B470" s="487">
        <v>25201184</v>
      </c>
      <c r="C470" s="486">
        <v>1.31</v>
      </c>
      <c r="D470" s="486">
        <v>0</v>
      </c>
      <c r="E470" s="488">
        <v>853076.96</v>
      </c>
      <c r="F470" s="486">
        <v>0</v>
      </c>
      <c r="G470" s="488">
        <v>17662.13</v>
      </c>
      <c r="H470" s="486">
        <v>0</v>
      </c>
      <c r="I470" s="488">
        <v>96408.2</v>
      </c>
      <c r="J470" s="486">
        <v>0</v>
      </c>
      <c r="K470" s="486">
        <v>0</v>
      </c>
      <c r="L470" s="488">
        <v>188863.51</v>
      </c>
      <c r="M470" s="488">
        <v>302933.84000000003</v>
      </c>
      <c r="N470" s="488">
        <v>1156010.8</v>
      </c>
    </row>
    <row r="471" spans="1:14" x14ac:dyDescent="0.2">
      <c r="A471" s="486">
        <v>103130</v>
      </c>
      <c r="B471" s="487">
        <v>32441582</v>
      </c>
      <c r="C471" s="486">
        <v>1.85</v>
      </c>
      <c r="D471" s="486">
        <v>0</v>
      </c>
      <c r="E471" s="488">
        <v>1092160.46</v>
      </c>
      <c r="F471" s="486">
        <v>0</v>
      </c>
      <c r="G471" s="488">
        <v>31475.43</v>
      </c>
      <c r="H471" s="486">
        <v>0</v>
      </c>
      <c r="I471" s="488">
        <v>187201.54</v>
      </c>
      <c r="J471" s="488">
        <v>5169.34</v>
      </c>
      <c r="K471" s="488">
        <v>2037.02</v>
      </c>
      <c r="L471" s="488">
        <v>401995.8</v>
      </c>
      <c r="M471" s="488">
        <v>627879.12</v>
      </c>
      <c r="N471" s="488">
        <v>1720039.58</v>
      </c>
    </row>
    <row r="472" spans="1:14" x14ac:dyDescent="0.2">
      <c r="A472" s="486">
        <v>103131</v>
      </c>
      <c r="B472" s="487">
        <v>34863604</v>
      </c>
      <c r="C472" s="486">
        <v>1.0900000000000001</v>
      </c>
      <c r="D472" s="486">
        <v>0</v>
      </c>
      <c r="E472" s="488">
        <v>1182787.1599999999</v>
      </c>
      <c r="F472" s="486">
        <v>0</v>
      </c>
      <c r="G472" s="488">
        <v>25979.05</v>
      </c>
      <c r="H472" s="486">
        <v>0</v>
      </c>
      <c r="I472" s="488">
        <v>175413.86</v>
      </c>
      <c r="J472" s="486">
        <v>0</v>
      </c>
      <c r="K472" s="486">
        <v>0</v>
      </c>
      <c r="L472" s="488">
        <v>338938.11</v>
      </c>
      <c r="M472" s="488">
        <v>540331.02</v>
      </c>
      <c r="N472" s="488">
        <v>1723118.18</v>
      </c>
    </row>
    <row r="473" spans="1:14" x14ac:dyDescent="0.2">
      <c r="A473" s="486">
        <v>103132</v>
      </c>
      <c r="B473" s="487">
        <v>135872661</v>
      </c>
      <c r="C473" s="486">
        <v>1.17</v>
      </c>
      <c r="D473" s="486">
        <v>0</v>
      </c>
      <c r="E473" s="488">
        <v>4605905.21</v>
      </c>
      <c r="F473" s="486">
        <v>0</v>
      </c>
      <c r="G473" s="488">
        <v>86094.07</v>
      </c>
      <c r="H473" s="486">
        <v>0</v>
      </c>
      <c r="I473" s="488">
        <v>448545.87</v>
      </c>
      <c r="J473" s="486">
        <v>0</v>
      </c>
      <c r="K473" s="486">
        <v>0</v>
      </c>
      <c r="L473" s="488">
        <v>817483.11</v>
      </c>
      <c r="M473" s="488">
        <v>1352123.05</v>
      </c>
      <c r="N473" s="488">
        <v>5958028.2599999998</v>
      </c>
    </row>
    <row r="474" spans="1:14" x14ac:dyDescent="0.2">
      <c r="A474" s="486">
        <v>103135</v>
      </c>
      <c r="B474" s="487">
        <v>27531923</v>
      </c>
      <c r="C474" s="486">
        <v>1.2</v>
      </c>
      <c r="D474" s="486">
        <v>0</v>
      </c>
      <c r="E474" s="488">
        <v>933012.82</v>
      </c>
      <c r="F474" s="486">
        <v>0</v>
      </c>
      <c r="G474" s="488">
        <v>21287.360000000001</v>
      </c>
      <c r="H474" s="486">
        <v>0</v>
      </c>
      <c r="I474" s="488">
        <v>126140.1</v>
      </c>
      <c r="J474" s="486">
        <v>0</v>
      </c>
      <c r="K474" s="486">
        <v>0</v>
      </c>
      <c r="L474" s="488">
        <v>232821.25</v>
      </c>
      <c r="M474" s="488">
        <v>380248.71</v>
      </c>
      <c r="N474" s="488">
        <v>1313261.53</v>
      </c>
    </row>
    <row r="475" spans="1:14" x14ac:dyDescent="0.2">
      <c r="A475" s="486">
        <v>104041</v>
      </c>
      <c r="B475" s="487">
        <v>7770031</v>
      </c>
      <c r="C475" s="486">
        <v>2.62</v>
      </c>
      <c r="D475" s="486">
        <v>0</v>
      </c>
      <c r="E475" s="488">
        <v>259529.45</v>
      </c>
      <c r="F475" s="486">
        <v>0</v>
      </c>
      <c r="G475" s="488">
        <v>6872</v>
      </c>
      <c r="H475" s="486">
        <v>0</v>
      </c>
      <c r="I475" s="488">
        <v>26477.25</v>
      </c>
      <c r="J475" s="486">
        <v>0</v>
      </c>
      <c r="K475" s="486">
        <v>0</v>
      </c>
      <c r="L475" s="488">
        <v>110526.35</v>
      </c>
      <c r="M475" s="488">
        <v>143875.6</v>
      </c>
      <c r="N475" s="488">
        <v>403405.05</v>
      </c>
    </row>
    <row r="476" spans="1:14" x14ac:dyDescent="0.2">
      <c r="A476" s="486">
        <v>104042</v>
      </c>
      <c r="B476" s="487">
        <v>20716732</v>
      </c>
      <c r="C476" s="486">
        <v>2.57</v>
      </c>
      <c r="D476" s="486">
        <v>0</v>
      </c>
      <c r="E476" s="488">
        <v>692321.9</v>
      </c>
      <c r="F476" s="486">
        <v>0</v>
      </c>
      <c r="G476" s="488">
        <v>15604.84</v>
      </c>
      <c r="H476" s="486">
        <v>0</v>
      </c>
      <c r="I476" s="488">
        <v>51534.7</v>
      </c>
      <c r="J476" s="486">
        <v>0</v>
      </c>
      <c r="K476" s="486">
        <v>326.60000000000002</v>
      </c>
      <c r="L476" s="488">
        <v>221678.32</v>
      </c>
      <c r="M476" s="488">
        <v>289144.46000000002</v>
      </c>
      <c r="N476" s="488">
        <v>981466.36</v>
      </c>
    </row>
    <row r="477" spans="1:14" x14ac:dyDescent="0.2">
      <c r="A477" s="486">
        <v>104043</v>
      </c>
      <c r="B477" s="487">
        <v>18493232</v>
      </c>
      <c r="C477" s="486">
        <v>2.52</v>
      </c>
      <c r="D477" s="486">
        <v>0</v>
      </c>
      <c r="E477" s="488">
        <v>618333.05000000005</v>
      </c>
      <c r="F477" s="486">
        <v>0</v>
      </c>
      <c r="G477" s="488">
        <v>15713.27</v>
      </c>
      <c r="H477" s="486">
        <v>0</v>
      </c>
      <c r="I477" s="488">
        <v>63729.75</v>
      </c>
      <c r="J477" s="486">
        <v>0</v>
      </c>
      <c r="K477" s="486">
        <v>0</v>
      </c>
      <c r="L477" s="488">
        <v>293021.69</v>
      </c>
      <c r="M477" s="488">
        <v>372464.71</v>
      </c>
      <c r="N477" s="488">
        <v>990797.76</v>
      </c>
    </row>
    <row r="478" spans="1:14" x14ac:dyDescent="0.2">
      <c r="A478" s="486">
        <v>104044</v>
      </c>
      <c r="B478" s="487">
        <v>223885247</v>
      </c>
      <c r="C478" s="486">
        <v>2.66</v>
      </c>
      <c r="D478" s="486">
        <v>0</v>
      </c>
      <c r="E478" s="488">
        <v>7474995.5499999998</v>
      </c>
      <c r="F478" s="486">
        <v>0</v>
      </c>
      <c r="G478" s="488">
        <v>81693.279999999999</v>
      </c>
      <c r="H478" s="486">
        <v>0</v>
      </c>
      <c r="I478" s="488">
        <v>204711.94</v>
      </c>
      <c r="J478" s="486">
        <v>0</v>
      </c>
      <c r="K478" s="488">
        <v>82251.839999999997</v>
      </c>
      <c r="L478" s="488">
        <v>789317.39</v>
      </c>
      <c r="M478" s="488">
        <v>1157974.45</v>
      </c>
      <c r="N478" s="488">
        <v>8632970</v>
      </c>
    </row>
    <row r="479" spans="1:14" x14ac:dyDescent="0.2">
      <c r="A479" s="486">
        <v>104045</v>
      </c>
      <c r="B479" s="487">
        <v>63575703</v>
      </c>
      <c r="C479" s="486">
        <v>2.66</v>
      </c>
      <c r="D479" s="486">
        <v>0</v>
      </c>
      <c r="E479" s="488">
        <v>2122641.41</v>
      </c>
      <c r="F479" s="486">
        <v>0</v>
      </c>
      <c r="G479" s="488">
        <v>36157.86</v>
      </c>
      <c r="H479" s="486">
        <v>0</v>
      </c>
      <c r="I479" s="488">
        <v>67972.539999999994</v>
      </c>
      <c r="J479" s="486">
        <v>0</v>
      </c>
      <c r="K479" s="488">
        <v>34766.69</v>
      </c>
      <c r="L479" s="488">
        <v>278197.32</v>
      </c>
      <c r="M479" s="488">
        <v>417094.40000000002</v>
      </c>
      <c r="N479" s="488">
        <v>2539735.81</v>
      </c>
    </row>
    <row r="480" spans="1:14" x14ac:dyDescent="0.2">
      <c r="A480" s="486">
        <v>105123</v>
      </c>
      <c r="B480" s="487">
        <v>17200957</v>
      </c>
      <c r="C480" s="486">
        <v>2.2400000000000002</v>
      </c>
      <c r="D480" s="486">
        <v>0</v>
      </c>
      <c r="E480" s="488">
        <v>576776.99</v>
      </c>
      <c r="F480" s="486">
        <v>0</v>
      </c>
      <c r="G480" s="488">
        <v>19984.95</v>
      </c>
      <c r="H480" s="486">
        <v>0</v>
      </c>
      <c r="I480" s="488">
        <v>52626.96</v>
      </c>
      <c r="J480" s="486">
        <v>0</v>
      </c>
      <c r="K480" s="486">
        <v>0</v>
      </c>
      <c r="L480" s="488">
        <v>137034.06</v>
      </c>
      <c r="M480" s="488">
        <v>209645.96</v>
      </c>
      <c r="N480" s="488">
        <v>786422.95</v>
      </c>
    </row>
    <row r="481" spans="1:14" x14ac:dyDescent="0.2">
      <c r="A481" s="486">
        <v>105124</v>
      </c>
      <c r="B481" s="487">
        <v>30994315</v>
      </c>
      <c r="C481" s="486">
        <v>2.19</v>
      </c>
      <c r="D481" s="486">
        <v>0</v>
      </c>
      <c r="E481" s="488">
        <v>1039823</v>
      </c>
      <c r="F481" s="486">
        <v>0</v>
      </c>
      <c r="G481" s="488">
        <v>42949</v>
      </c>
      <c r="H481" s="486">
        <v>0</v>
      </c>
      <c r="I481" s="488">
        <v>113098.94</v>
      </c>
      <c r="J481" s="486">
        <v>0</v>
      </c>
      <c r="K481" s="486">
        <v>0</v>
      </c>
      <c r="L481" s="488">
        <v>292533.96999999997</v>
      </c>
      <c r="M481" s="488">
        <v>448581.91</v>
      </c>
      <c r="N481" s="488">
        <v>1488404.91</v>
      </c>
    </row>
    <row r="482" spans="1:14" x14ac:dyDescent="0.2">
      <c r="A482" s="486">
        <v>105125</v>
      </c>
      <c r="B482" s="487">
        <v>9241370</v>
      </c>
      <c r="C482" s="486">
        <v>2.2799999999999998</v>
      </c>
      <c r="D482" s="486">
        <v>0</v>
      </c>
      <c r="E482" s="488">
        <v>309751.87</v>
      </c>
      <c r="F482" s="486">
        <v>0</v>
      </c>
      <c r="G482" s="488">
        <v>7458.31</v>
      </c>
      <c r="H482" s="486">
        <v>0</v>
      </c>
      <c r="I482" s="488">
        <v>23112.37</v>
      </c>
      <c r="J482" s="486">
        <v>0</v>
      </c>
      <c r="K482" s="486">
        <v>0</v>
      </c>
      <c r="L482" s="488">
        <v>48228.77</v>
      </c>
      <c r="M482" s="488">
        <v>78799.44</v>
      </c>
      <c r="N482" s="488">
        <v>388551.31</v>
      </c>
    </row>
    <row r="483" spans="1:14" x14ac:dyDescent="0.2">
      <c r="A483" s="486">
        <v>106001</v>
      </c>
      <c r="B483" s="487">
        <v>6332694</v>
      </c>
      <c r="C483" s="486">
        <v>2.44</v>
      </c>
      <c r="D483" s="486">
        <v>0</v>
      </c>
      <c r="E483" s="488">
        <v>211911.45</v>
      </c>
      <c r="F483" s="486">
        <v>0</v>
      </c>
      <c r="G483" s="488">
        <v>4610.4799999999996</v>
      </c>
      <c r="H483" s="486">
        <v>0</v>
      </c>
      <c r="I483" s="488">
        <v>15675.31</v>
      </c>
      <c r="J483" s="486">
        <v>0</v>
      </c>
      <c r="K483" s="488">
        <v>63036.34</v>
      </c>
      <c r="L483" s="488">
        <v>61988.67</v>
      </c>
      <c r="M483" s="488">
        <v>145310.79999999999</v>
      </c>
      <c r="N483" s="488">
        <v>357222.25</v>
      </c>
    </row>
    <row r="484" spans="1:14" x14ac:dyDescent="0.2">
      <c r="A484" s="486">
        <v>106002</v>
      </c>
      <c r="B484" s="487">
        <v>7863685</v>
      </c>
      <c r="C484" s="486">
        <v>1.88</v>
      </c>
      <c r="D484" s="486">
        <v>0</v>
      </c>
      <c r="E484" s="488">
        <v>264653.58</v>
      </c>
      <c r="F484" s="486">
        <v>0</v>
      </c>
      <c r="G484" s="488">
        <v>7755.81</v>
      </c>
      <c r="H484" s="486">
        <v>0</v>
      </c>
      <c r="I484" s="488">
        <v>35738.21</v>
      </c>
      <c r="J484" s="486">
        <v>0</v>
      </c>
      <c r="K484" s="488">
        <v>3809.18</v>
      </c>
      <c r="L484" s="488">
        <v>121734.13</v>
      </c>
      <c r="M484" s="488">
        <v>169037.32</v>
      </c>
      <c r="N484" s="488">
        <v>433690.9</v>
      </c>
    </row>
    <row r="485" spans="1:14" x14ac:dyDescent="0.2">
      <c r="A485" s="486">
        <v>106003</v>
      </c>
      <c r="B485" s="487">
        <v>57012409</v>
      </c>
      <c r="C485" s="486">
        <v>1.9</v>
      </c>
      <c r="D485" s="486">
        <v>0</v>
      </c>
      <c r="E485" s="488">
        <v>1918370.64</v>
      </c>
      <c r="F485" s="486">
        <v>0</v>
      </c>
      <c r="G485" s="488">
        <v>28098.85</v>
      </c>
      <c r="H485" s="486">
        <v>0</v>
      </c>
      <c r="I485" s="488">
        <v>128647.37</v>
      </c>
      <c r="J485" s="486">
        <v>0</v>
      </c>
      <c r="K485" s="488">
        <v>38105.47</v>
      </c>
      <c r="L485" s="488">
        <v>427422.4</v>
      </c>
      <c r="M485" s="488">
        <v>622274.09</v>
      </c>
      <c r="N485" s="488">
        <v>2540644.73</v>
      </c>
    </row>
    <row r="486" spans="1:14" x14ac:dyDescent="0.2">
      <c r="A486" s="486">
        <v>106004</v>
      </c>
      <c r="B486" s="487">
        <v>474284709</v>
      </c>
      <c r="C486" s="486">
        <v>1.86</v>
      </c>
      <c r="D486" s="486">
        <v>0</v>
      </c>
      <c r="E486" s="488">
        <v>15965381.359999999</v>
      </c>
      <c r="F486" s="486">
        <v>0</v>
      </c>
      <c r="G486" s="488">
        <v>121770.79</v>
      </c>
      <c r="H486" s="486">
        <v>0</v>
      </c>
      <c r="I486" s="488">
        <v>392323.46</v>
      </c>
      <c r="J486" s="486">
        <v>0</v>
      </c>
      <c r="K486" s="486">
        <v>0</v>
      </c>
      <c r="L486" s="488">
        <v>1228320.96</v>
      </c>
      <c r="M486" s="488">
        <v>1742415.2</v>
      </c>
      <c r="N486" s="488">
        <v>17707796.559999999</v>
      </c>
    </row>
    <row r="487" spans="1:14" x14ac:dyDescent="0.2">
      <c r="A487" s="486">
        <v>106005</v>
      </c>
      <c r="B487" s="487">
        <v>103302527</v>
      </c>
      <c r="C487" s="486">
        <v>1.92</v>
      </c>
      <c r="D487" s="486">
        <v>0</v>
      </c>
      <c r="E487" s="488">
        <v>3475245.76</v>
      </c>
      <c r="F487" s="486">
        <v>0</v>
      </c>
      <c r="G487" s="488">
        <v>35002.339999999997</v>
      </c>
      <c r="H487" s="486">
        <v>0</v>
      </c>
      <c r="I487" s="488">
        <v>135135.29999999999</v>
      </c>
      <c r="J487" s="486">
        <v>0</v>
      </c>
      <c r="K487" s="488">
        <v>7710.69</v>
      </c>
      <c r="L487" s="488">
        <v>454946.54</v>
      </c>
      <c r="M487" s="488">
        <v>632794.87</v>
      </c>
      <c r="N487" s="488">
        <v>4108040.63</v>
      </c>
    </row>
    <row r="488" spans="1:14" x14ac:dyDescent="0.2">
      <c r="A488" s="486">
        <v>106006</v>
      </c>
      <c r="B488" s="487">
        <v>25676559</v>
      </c>
      <c r="C488" s="486">
        <v>1.9</v>
      </c>
      <c r="D488" s="486">
        <v>0</v>
      </c>
      <c r="E488" s="488">
        <v>863972.56</v>
      </c>
      <c r="F488" s="486">
        <v>0</v>
      </c>
      <c r="G488" s="488">
        <v>12711.13</v>
      </c>
      <c r="H488" s="486">
        <v>0</v>
      </c>
      <c r="I488" s="488">
        <v>58571.96</v>
      </c>
      <c r="J488" s="486">
        <v>0</v>
      </c>
      <c r="K488" s="488">
        <v>5440.61</v>
      </c>
      <c r="L488" s="488">
        <v>195641.76</v>
      </c>
      <c r="M488" s="488">
        <v>272365.46000000002</v>
      </c>
      <c r="N488" s="488">
        <v>1136338.02</v>
      </c>
    </row>
    <row r="489" spans="1:14" x14ac:dyDescent="0.2">
      <c r="A489" s="486">
        <v>106008</v>
      </c>
      <c r="B489" s="487">
        <v>4990676</v>
      </c>
      <c r="C489" s="486">
        <v>1.88</v>
      </c>
      <c r="D489" s="486">
        <v>0</v>
      </c>
      <c r="E489" s="488">
        <v>167962</v>
      </c>
      <c r="F489" s="486">
        <v>0</v>
      </c>
      <c r="G489" s="488">
        <v>1786.93</v>
      </c>
      <c r="H489" s="486">
        <v>0</v>
      </c>
      <c r="I489" s="488">
        <v>8234.0499999999993</v>
      </c>
      <c r="J489" s="486">
        <v>0</v>
      </c>
      <c r="K489" s="488">
        <v>41017.18</v>
      </c>
      <c r="L489" s="488">
        <v>27324.79</v>
      </c>
      <c r="M489" s="488">
        <v>78362.95</v>
      </c>
      <c r="N489" s="488">
        <v>246324.95</v>
      </c>
    </row>
    <row r="490" spans="1:14" x14ac:dyDescent="0.2">
      <c r="A490" s="486">
        <v>107151</v>
      </c>
      <c r="B490" s="487">
        <v>5363550</v>
      </c>
      <c r="C490" s="486">
        <v>2.5099999999999998</v>
      </c>
      <c r="D490" s="486">
        <v>0</v>
      </c>
      <c r="E490" s="488">
        <v>179352.12</v>
      </c>
      <c r="F490" s="486">
        <v>0</v>
      </c>
      <c r="G490" s="488">
        <v>9386.33</v>
      </c>
      <c r="H490" s="486">
        <v>0</v>
      </c>
      <c r="I490" s="488">
        <v>11081.79</v>
      </c>
      <c r="J490" s="486">
        <v>45.75</v>
      </c>
      <c r="K490" s="488">
        <v>26854</v>
      </c>
      <c r="L490" s="488">
        <v>66568.56</v>
      </c>
      <c r="M490" s="488">
        <v>113936.43</v>
      </c>
      <c r="N490" s="488">
        <v>293288.55</v>
      </c>
    </row>
    <row r="491" spans="1:14" x14ac:dyDescent="0.2">
      <c r="A491" s="486">
        <v>107152</v>
      </c>
      <c r="B491" s="487">
        <v>39473159</v>
      </c>
      <c r="C491" s="486">
        <v>2.2599999999999998</v>
      </c>
      <c r="D491" s="486">
        <v>0</v>
      </c>
      <c r="E491" s="488">
        <v>1323330.55</v>
      </c>
      <c r="F491" s="488">
        <v>5480.93</v>
      </c>
      <c r="G491" s="488">
        <v>72778.960000000006</v>
      </c>
      <c r="H491" s="486">
        <v>51.1</v>
      </c>
      <c r="I491" s="488">
        <v>61878.61</v>
      </c>
      <c r="J491" s="488">
        <v>46237.97</v>
      </c>
      <c r="K491" s="486">
        <v>0</v>
      </c>
      <c r="L491" s="488">
        <v>386057.63</v>
      </c>
      <c r="M491" s="488">
        <v>572485.19999999995</v>
      </c>
      <c r="N491" s="488">
        <v>1895815.75</v>
      </c>
    </row>
    <row r="492" spans="1:14" x14ac:dyDescent="0.2">
      <c r="A492" s="486">
        <v>107153</v>
      </c>
      <c r="B492" s="487">
        <v>18848349</v>
      </c>
      <c r="C492" s="486">
        <v>3.05</v>
      </c>
      <c r="D492" s="486">
        <v>0</v>
      </c>
      <c r="E492" s="488">
        <v>626780.17000000004</v>
      </c>
      <c r="F492" s="486">
        <v>0</v>
      </c>
      <c r="G492" s="488">
        <v>32944.81</v>
      </c>
      <c r="H492" s="486">
        <v>0</v>
      </c>
      <c r="I492" s="488">
        <v>33613.360000000001</v>
      </c>
      <c r="J492" s="486">
        <v>0</v>
      </c>
      <c r="K492" s="486">
        <v>0</v>
      </c>
      <c r="L492" s="488">
        <v>206642.51</v>
      </c>
      <c r="M492" s="488">
        <v>273200.68</v>
      </c>
      <c r="N492" s="488">
        <v>899980.85</v>
      </c>
    </row>
    <row r="493" spans="1:14" x14ac:dyDescent="0.2">
      <c r="A493" s="486">
        <v>107154</v>
      </c>
      <c r="B493" s="487">
        <v>25231005</v>
      </c>
      <c r="C493" s="486">
        <v>2.38</v>
      </c>
      <c r="D493" s="486">
        <v>0</v>
      </c>
      <c r="E493" s="488">
        <v>844826.39</v>
      </c>
      <c r="F493" s="486">
        <v>0</v>
      </c>
      <c r="G493" s="488">
        <v>59704.34</v>
      </c>
      <c r="H493" s="486">
        <v>0</v>
      </c>
      <c r="I493" s="488">
        <v>51878.97</v>
      </c>
      <c r="J493" s="488">
        <v>18983.240000000002</v>
      </c>
      <c r="K493" s="488">
        <v>18026.849999999999</v>
      </c>
      <c r="L493" s="488">
        <v>336130.14</v>
      </c>
      <c r="M493" s="488">
        <v>484723.54</v>
      </c>
      <c r="N493" s="488">
        <v>1329549.93</v>
      </c>
    </row>
    <row r="494" spans="1:14" x14ac:dyDescent="0.2">
      <c r="A494" s="486">
        <v>107155</v>
      </c>
      <c r="B494" s="487">
        <v>33226466</v>
      </c>
      <c r="C494" s="486">
        <v>2.44</v>
      </c>
      <c r="D494" s="486">
        <v>0</v>
      </c>
      <c r="E494" s="488">
        <v>1111859.8899999999</v>
      </c>
      <c r="F494" s="486">
        <v>0</v>
      </c>
      <c r="G494" s="488">
        <v>55024.480000000003</v>
      </c>
      <c r="H494" s="486">
        <v>0</v>
      </c>
      <c r="I494" s="488">
        <v>60244.37</v>
      </c>
      <c r="J494" s="486">
        <v>0</v>
      </c>
      <c r="K494" s="488">
        <v>20925.580000000002</v>
      </c>
      <c r="L494" s="488">
        <v>348036.89</v>
      </c>
      <c r="M494" s="488">
        <v>484231.32</v>
      </c>
      <c r="N494" s="488">
        <v>1596091.21</v>
      </c>
    </row>
    <row r="495" spans="1:14" x14ac:dyDescent="0.2">
      <c r="A495" s="486">
        <v>107156</v>
      </c>
      <c r="B495" s="487">
        <v>19245679</v>
      </c>
      <c r="C495" s="486">
        <v>2.6</v>
      </c>
      <c r="D495" s="486">
        <v>0</v>
      </c>
      <c r="E495" s="488">
        <v>642963.49</v>
      </c>
      <c r="F495" s="486">
        <v>0</v>
      </c>
      <c r="G495" s="488">
        <v>32765.86</v>
      </c>
      <c r="H495" s="486">
        <v>0</v>
      </c>
      <c r="I495" s="488">
        <v>35689.58</v>
      </c>
      <c r="J495" s="486">
        <v>0</v>
      </c>
      <c r="K495" s="488">
        <v>83175.83</v>
      </c>
      <c r="L495" s="488">
        <v>225672.83</v>
      </c>
      <c r="M495" s="488">
        <v>377304.1</v>
      </c>
      <c r="N495" s="488">
        <v>1020267.59</v>
      </c>
    </row>
    <row r="496" spans="1:14" x14ac:dyDescent="0.2">
      <c r="A496" s="486">
        <v>107158</v>
      </c>
      <c r="B496" s="487">
        <v>6016816</v>
      </c>
      <c r="C496" s="486">
        <v>2.29</v>
      </c>
      <c r="D496" s="486">
        <v>0</v>
      </c>
      <c r="E496" s="488">
        <v>201650.76</v>
      </c>
      <c r="F496" s="486">
        <v>0</v>
      </c>
      <c r="G496" s="488">
        <v>14351</v>
      </c>
      <c r="H496" s="486">
        <v>0</v>
      </c>
      <c r="I496" s="488">
        <v>11222.3</v>
      </c>
      <c r="J496" s="488">
        <v>1548.4</v>
      </c>
      <c r="K496" s="486">
        <v>0</v>
      </c>
      <c r="L496" s="488">
        <v>74801.679999999993</v>
      </c>
      <c r="M496" s="488">
        <v>101923.38</v>
      </c>
      <c r="N496" s="488">
        <v>303574.14</v>
      </c>
    </row>
    <row r="497" spans="1:14" x14ac:dyDescent="0.2">
      <c r="A497" s="486">
        <v>108142</v>
      </c>
      <c r="B497" s="487">
        <v>134787867</v>
      </c>
      <c r="C497" s="486">
        <v>2.12</v>
      </c>
      <c r="D497" s="486">
        <v>0</v>
      </c>
      <c r="E497" s="488">
        <v>4525211.49</v>
      </c>
      <c r="F497" s="488">
        <v>21941.07</v>
      </c>
      <c r="G497" s="488">
        <v>72392.350000000006</v>
      </c>
      <c r="H497" s="488">
        <v>4092.82</v>
      </c>
      <c r="I497" s="488">
        <v>401967.96</v>
      </c>
      <c r="J497" s="486">
        <v>0</v>
      </c>
      <c r="K497" s="486">
        <v>0</v>
      </c>
      <c r="L497" s="488">
        <v>1062129.8799999999</v>
      </c>
      <c r="M497" s="488">
        <v>1562524.08</v>
      </c>
      <c r="N497" s="488">
        <v>6087735.5700000003</v>
      </c>
    </row>
    <row r="498" spans="1:14" x14ac:dyDescent="0.2">
      <c r="A498" s="486">
        <v>108143</v>
      </c>
      <c r="B498" s="487">
        <v>10130724</v>
      </c>
      <c r="C498" s="486">
        <v>2.4300000000000002</v>
      </c>
      <c r="D498" s="486">
        <v>0</v>
      </c>
      <c r="E498" s="488">
        <v>339039.98</v>
      </c>
      <c r="F498" s="486">
        <v>0</v>
      </c>
      <c r="G498" s="488">
        <v>6675.97</v>
      </c>
      <c r="H498" s="488">
        <v>5659.96</v>
      </c>
      <c r="I498" s="488">
        <v>36194.03</v>
      </c>
      <c r="J498" s="486">
        <v>615.01</v>
      </c>
      <c r="K498" s="486">
        <v>0</v>
      </c>
      <c r="L498" s="488">
        <v>94596.3</v>
      </c>
      <c r="M498" s="488">
        <v>143741.26999999999</v>
      </c>
      <c r="N498" s="488">
        <v>482781.25</v>
      </c>
    </row>
    <row r="499" spans="1:14" x14ac:dyDescent="0.2">
      <c r="A499" s="486">
        <v>108144</v>
      </c>
      <c r="B499" s="487">
        <v>8525129</v>
      </c>
      <c r="C499" s="486">
        <v>2.2999999999999998</v>
      </c>
      <c r="D499" s="486">
        <v>0</v>
      </c>
      <c r="E499" s="488">
        <v>285686.45</v>
      </c>
      <c r="F499" s="486">
        <v>0</v>
      </c>
      <c r="G499" s="488">
        <v>5333.4</v>
      </c>
      <c r="H499" s="486">
        <v>379.01</v>
      </c>
      <c r="I499" s="488">
        <v>29511.85</v>
      </c>
      <c r="J499" s="486">
        <v>460.11</v>
      </c>
      <c r="K499" s="486">
        <v>0</v>
      </c>
      <c r="L499" s="488">
        <v>80023.61</v>
      </c>
      <c r="M499" s="488">
        <v>115707.98</v>
      </c>
      <c r="N499" s="488">
        <v>401394.43</v>
      </c>
    </row>
    <row r="500" spans="1:14" x14ac:dyDescent="0.2">
      <c r="A500" s="486">
        <v>108147</v>
      </c>
      <c r="B500" s="487">
        <v>14142215</v>
      </c>
      <c r="C500" s="486">
        <v>2.48</v>
      </c>
      <c r="D500" s="486">
        <v>0</v>
      </c>
      <c r="E500" s="488">
        <v>473048.04</v>
      </c>
      <c r="F500" s="488">
        <v>1286.44</v>
      </c>
      <c r="G500" s="488">
        <v>6589.68</v>
      </c>
      <c r="H500" s="488">
        <v>6900.06</v>
      </c>
      <c r="I500" s="488">
        <v>36684.75</v>
      </c>
      <c r="J500" s="488">
        <v>3472.87</v>
      </c>
      <c r="K500" s="486">
        <v>0</v>
      </c>
      <c r="L500" s="488">
        <v>92227.12</v>
      </c>
      <c r="M500" s="488">
        <v>147160.92000000001</v>
      </c>
      <c r="N500" s="488">
        <v>620208.96</v>
      </c>
    </row>
    <row r="501" spans="1:14" x14ac:dyDescent="0.2">
      <c r="A501" s="486">
        <v>109002</v>
      </c>
      <c r="B501" s="487">
        <v>121489679</v>
      </c>
      <c r="C501" s="486">
        <v>2.4500000000000002</v>
      </c>
      <c r="D501" s="486">
        <v>0</v>
      </c>
      <c r="E501" s="488">
        <v>4065002.14</v>
      </c>
      <c r="F501" s="486">
        <v>0</v>
      </c>
      <c r="G501" s="488">
        <v>130446.83</v>
      </c>
      <c r="H501" s="486">
        <v>0</v>
      </c>
      <c r="I501" s="488">
        <v>252041.37</v>
      </c>
      <c r="J501" s="486">
        <v>0</v>
      </c>
      <c r="K501" s="486">
        <v>0</v>
      </c>
      <c r="L501" s="488">
        <v>566277.26</v>
      </c>
      <c r="M501" s="488">
        <v>948765.46</v>
      </c>
      <c r="N501" s="488">
        <v>5013767.5999999996</v>
      </c>
    </row>
    <row r="502" spans="1:14" x14ac:dyDescent="0.2">
      <c r="A502" s="486">
        <v>109003</v>
      </c>
      <c r="B502" s="487">
        <v>182448543</v>
      </c>
      <c r="C502" s="486">
        <v>2.54</v>
      </c>
      <c r="D502" s="486">
        <v>0</v>
      </c>
      <c r="E502" s="488">
        <v>6099032.21</v>
      </c>
      <c r="F502" s="486">
        <v>0</v>
      </c>
      <c r="G502" s="488">
        <v>272183.92</v>
      </c>
      <c r="H502" s="486">
        <v>0</v>
      </c>
      <c r="I502" s="488">
        <v>512462.72</v>
      </c>
      <c r="J502" s="486">
        <v>0</v>
      </c>
      <c r="K502" s="486">
        <v>0</v>
      </c>
      <c r="L502" s="488">
        <v>1056761.52</v>
      </c>
      <c r="M502" s="488">
        <v>1841408.16</v>
      </c>
      <c r="N502" s="488">
        <v>7940440.3700000001</v>
      </c>
    </row>
    <row r="503" spans="1:14" x14ac:dyDescent="0.2">
      <c r="A503" s="486">
        <v>110014</v>
      </c>
      <c r="B503" s="487">
        <v>19677715</v>
      </c>
      <c r="C503" s="486">
        <v>2.37</v>
      </c>
      <c r="D503" s="486">
        <v>0</v>
      </c>
      <c r="E503" s="488">
        <v>658949.41</v>
      </c>
      <c r="F503" s="486">
        <v>0</v>
      </c>
      <c r="G503" s="488">
        <v>24880.799999999999</v>
      </c>
      <c r="H503" s="486">
        <v>0</v>
      </c>
      <c r="I503" s="488">
        <v>303619.59999999998</v>
      </c>
      <c r="J503" s="486">
        <v>0</v>
      </c>
      <c r="K503" s="486">
        <v>0</v>
      </c>
      <c r="L503" s="488">
        <v>367981.94</v>
      </c>
      <c r="M503" s="488">
        <v>696482.34</v>
      </c>
      <c r="N503" s="488">
        <v>1355431.75</v>
      </c>
    </row>
    <row r="504" spans="1:14" x14ac:dyDescent="0.2">
      <c r="A504" s="486">
        <v>110029</v>
      </c>
      <c r="B504" s="487">
        <v>63335323</v>
      </c>
      <c r="C504" s="486">
        <v>2.42</v>
      </c>
      <c r="D504" s="486">
        <v>0</v>
      </c>
      <c r="E504" s="488">
        <v>2119829.46</v>
      </c>
      <c r="F504" s="486">
        <v>0</v>
      </c>
      <c r="G504" s="488">
        <v>66955.05</v>
      </c>
      <c r="H504" s="486">
        <v>0</v>
      </c>
      <c r="I504" s="488">
        <v>816270.52</v>
      </c>
      <c r="J504" s="486">
        <v>0</v>
      </c>
      <c r="K504" s="488">
        <v>43153.599999999999</v>
      </c>
      <c r="L504" s="488">
        <v>903634.76</v>
      </c>
      <c r="M504" s="488">
        <v>1830013.93</v>
      </c>
      <c r="N504" s="488">
        <v>3949843.39</v>
      </c>
    </row>
    <row r="505" spans="1:14" x14ac:dyDescent="0.2">
      <c r="A505" s="486">
        <v>110030</v>
      </c>
      <c r="B505" s="487">
        <v>7577767</v>
      </c>
      <c r="C505" s="486">
        <v>2.35</v>
      </c>
      <c r="D505" s="486">
        <v>0</v>
      </c>
      <c r="E505" s="488">
        <v>253809.35</v>
      </c>
      <c r="F505" s="486">
        <v>0</v>
      </c>
      <c r="G505" s="488">
        <v>7869.48</v>
      </c>
      <c r="H505" s="486">
        <v>0</v>
      </c>
      <c r="I505" s="488">
        <v>84559.64</v>
      </c>
      <c r="J505" s="486">
        <v>164.43</v>
      </c>
      <c r="K505" s="486">
        <v>0</v>
      </c>
      <c r="L505" s="488">
        <v>95762.61</v>
      </c>
      <c r="M505" s="488">
        <v>188356.16</v>
      </c>
      <c r="N505" s="488">
        <v>442165.51</v>
      </c>
    </row>
    <row r="506" spans="1:14" x14ac:dyDescent="0.2">
      <c r="A506" s="486">
        <v>110031</v>
      </c>
      <c r="B506" s="487">
        <v>15508312</v>
      </c>
      <c r="C506" s="486">
        <v>2.42</v>
      </c>
      <c r="D506" s="486">
        <v>0</v>
      </c>
      <c r="E506" s="488">
        <v>519062.27</v>
      </c>
      <c r="F506" s="486">
        <v>0</v>
      </c>
      <c r="G506" s="488">
        <v>13792.27</v>
      </c>
      <c r="H506" s="486">
        <v>0</v>
      </c>
      <c r="I506" s="488">
        <v>166905.72</v>
      </c>
      <c r="J506" s="486">
        <v>0</v>
      </c>
      <c r="K506" s="488">
        <v>60855.7</v>
      </c>
      <c r="L506" s="488">
        <v>179175.52</v>
      </c>
      <c r="M506" s="488">
        <v>420729.21</v>
      </c>
      <c r="N506" s="488">
        <v>939791.48</v>
      </c>
    </row>
    <row r="507" spans="1:14" x14ac:dyDescent="0.2">
      <c r="A507" s="486">
        <v>111086</v>
      </c>
      <c r="B507" s="487">
        <v>30787687</v>
      </c>
      <c r="C507" s="486">
        <v>3.91</v>
      </c>
      <c r="D507" s="486">
        <v>0</v>
      </c>
      <c r="E507" s="488">
        <v>1014727.37</v>
      </c>
      <c r="F507" s="486">
        <v>224.85</v>
      </c>
      <c r="G507" s="488">
        <v>67466.429999999993</v>
      </c>
      <c r="H507" s="486">
        <v>0</v>
      </c>
      <c r="I507" s="488">
        <v>130616.11</v>
      </c>
      <c r="J507" s="488">
        <v>4402.22</v>
      </c>
      <c r="K507" s="486">
        <v>0</v>
      </c>
      <c r="L507" s="488">
        <v>330709.07</v>
      </c>
      <c r="M507" s="488">
        <v>533418.68000000005</v>
      </c>
      <c r="N507" s="488">
        <v>1548146.05</v>
      </c>
    </row>
    <row r="508" spans="1:14" x14ac:dyDescent="0.2">
      <c r="A508" s="486">
        <v>111087</v>
      </c>
      <c r="B508" s="487">
        <v>51653562</v>
      </c>
      <c r="C508" s="486">
        <v>4</v>
      </c>
      <c r="D508" s="486">
        <v>0</v>
      </c>
      <c r="E508" s="488">
        <v>1700848.49</v>
      </c>
      <c r="F508" s="488">
        <v>4001.87</v>
      </c>
      <c r="G508" s="488">
        <v>98009.14</v>
      </c>
      <c r="H508" s="486">
        <v>0</v>
      </c>
      <c r="I508" s="488">
        <v>188728.2</v>
      </c>
      <c r="J508" s="488">
        <v>22212.31</v>
      </c>
      <c r="K508" s="488">
        <v>67456.13</v>
      </c>
      <c r="L508" s="488">
        <v>491552.59</v>
      </c>
      <c r="M508" s="488">
        <v>871960.24</v>
      </c>
      <c r="N508" s="488">
        <v>2572808.73</v>
      </c>
    </row>
    <row r="509" spans="1:14" x14ac:dyDescent="0.2">
      <c r="A509" s="486">
        <v>112099</v>
      </c>
      <c r="B509" s="487">
        <v>10933737</v>
      </c>
      <c r="C509" s="486">
        <v>2.73</v>
      </c>
      <c r="D509" s="486">
        <v>0</v>
      </c>
      <c r="E509" s="488">
        <v>364788.94</v>
      </c>
      <c r="F509" s="486">
        <v>0</v>
      </c>
      <c r="G509" s="488">
        <v>6768.33</v>
      </c>
      <c r="H509" s="486">
        <v>0</v>
      </c>
      <c r="I509" s="488">
        <v>20522.25</v>
      </c>
      <c r="J509" s="486">
        <v>255.72</v>
      </c>
      <c r="K509" s="486">
        <v>0</v>
      </c>
      <c r="L509" s="488">
        <v>87444.33</v>
      </c>
      <c r="M509" s="488">
        <v>114990.62</v>
      </c>
      <c r="N509" s="488">
        <v>479779.56</v>
      </c>
    </row>
    <row r="510" spans="1:14" x14ac:dyDescent="0.2">
      <c r="A510" s="486">
        <v>112101</v>
      </c>
      <c r="B510" s="487">
        <v>24047871</v>
      </c>
      <c r="C510" s="486">
        <v>2.65</v>
      </c>
      <c r="D510" s="486">
        <v>0</v>
      </c>
      <c r="E510" s="488">
        <v>802983.66</v>
      </c>
      <c r="F510" s="486">
        <v>0</v>
      </c>
      <c r="G510" s="488">
        <v>15554.98</v>
      </c>
      <c r="H510" s="486">
        <v>0</v>
      </c>
      <c r="I510" s="488">
        <v>49583.17</v>
      </c>
      <c r="J510" s="486">
        <v>0</v>
      </c>
      <c r="K510" s="486">
        <v>0</v>
      </c>
      <c r="L510" s="488">
        <v>258674.81</v>
      </c>
      <c r="M510" s="488">
        <v>323812.96000000002</v>
      </c>
      <c r="N510" s="488">
        <v>1126796.6200000001</v>
      </c>
    </row>
    <row r="511" spans="1:14" x14ac:dyDescent="0.2">
      <c r="A511" s="486">
        <v>112102</v>
      </c>
      <c r="B511" s="487">
        <v>129756824</v>
      </c>
      <c r="C511" s="486">
        <v>2.65</v>
      </c>
      <c r="D511" s="486">
        <v>0</v>
      </c>
      <c r="E511" s="488">
        <v>4332716.5999999996</v>
      </c>
      <c r="F511" s="486">
        <v>0</v>
      </c>
      <c r="G511" s="488">
        <v>77867.429999999993</v>
      </c>
      <c r="H511" s="486">
        <v>0</v>
      </c>
      <c r="I511" s="488">
        <v>246014.13</v>
      </c>
      <c r="J511" s="486">
        <v>0</v>
      </c>
      <c r="K511" s="486">
        <v>0</v>
      </c>
      <c r="L511" s="488">
        <v>1171842.6399999999</v>
      </c>
      <c r="M511" s="488">
        <v>1495724.2</v>
      </c>
      <c r="N511" s="488">
        <v>5828440.7999999998</v>
      </c>
    </row>
    <row r="512" spans="1:14" x14ac:dyDescent="0.2">
      <c r="A512" s="486">
        <v>112103</v>
      </c>
      <c r="B512" s="487">
        <v>32763032</v>
      </c>
      <c r="C512" s="486">
        <v>2.62</v>
      </c>
      <c r="D512" s="486">
        <v>0</v>
      </c>
      <c r="E512" s="488">
        <v>1094329.17</v>
      </c>
      <c r="F512" s="488">
        <v>24512.62</v>
      </c>
      <c r="G512" s="488">
        <v>24123.45</v>
      </c>
      <c r="H512" s="486">
        <v>0</v>
      </c>
      <c r="I512" s="488">
        <v>75953.34</v>
      </c>
      <c r="J512" s="488">
        <v>16318.99</v>
      </c>
      <c r="K512" s="486">
        <v>0</v>
      </c>
      <c r="L512" s="488">
        <v>375886.01</v>
      </c>
      <c r="M512" s="488">
        <v>516794.4</v>
      </c>
      <c r="N512" s="488">
        <v>1611123.57</v>
      </c>
    </row>
    <row r="513" spans="1:14" x14ac:dyDescent="0.2">
      <c r="A513" s="486">
        <v>113001</v>
      </c>
      <c r="B513" s="487">
        <v>19909730</v>
      </c>
      <c r="C513" s="486">
        <v>3.05</v>
      </c>
      <c r="D513" s="486">
        <v>0</v>
      </c>
      <c r="E513" s="488">
        <v>662075.17000000004</v>
      </c>
      <c r="F513" s="486">
        <v>0</v>
      </c>
      <c r="G513" s="488">
        <v>18954.03</v>
      </c>
      <c r="H513" s="486">
        <v>0</v>
      </c>
      <c r="I513" s="488">
        <v>124051.36</v>
      </c>
      <c r="J513" s="486">
        <v>0</v>
      </c>
      <c r="K513" s="486">
        <v>0</v>
      </c>
      <c r="L513" s="488">
        <v>155918.5</v>
      </c>
      <c r="M513" s="488">
        <v>298923.88</v>
      </c>
      <c r="N513" s="488">
        <v>960999.05</v>
      </c>
    </row>
    <row r="514" spans="1:14" x14ac:dyDescent="0.2">
      <c r="A514" s="486">
        <v>114112</v>
      </c>
      <c r="B514" s="487">
        <v>11361710</v>
      </c>
      <c r="C514" s="486">
        <v>2.71</v>
      </c>
      <c r="D514" s="486">
        <v>0</v>
      </c>
      <c r="E514" s="488">
        <v>379145.6</v>
      </c>
      <c r="F514" s="486">
        <v>0</v>
      </c>
      <c r="G514" s="488">
        <v>18724.37</v>
      </c>
      <c r="H514" s="486">
        <v>0</v>
      </c>
      <c r="I514" s="488">
        <v>29783.95</v>
      </c>
      <c r="J514" s="486">
        <v>0</v>
      </c>
      <c r="K514" s="486">
        <v>0</v>
      </c>
      <c r="L514" s="488">
        <v>175530.29</v>
      </c>
      <c r="M514" s="488">
        <v>224038.6</v>
      </c>
      <c r="N514" s="488">
        <v>603184.19999999995</v>
      </c>
    </row>
    <row r="515" spans="1:14" x14ac:dyDescent="0.2">
      <c r="A515" s="486">
        <v>114113</v>
      </c>
      <c r="B515" s="487">
        <v>25594076</v>
      </c>
      <c r="C515" s="486">
        <v>2.69</v>
      </c>
      <c r="D515" s="486">
        <v>0</v>
      </c>
      <c r="E515" s="488">
        <v>854261.92</v>
      </c>
      <c r="F515" s="486">
        <v>0</v>
      </c>
      <c r="G515" s="488">
        <v>36944.699999999997</v>
      </c>
      <c r="H515" s="486">
        <v>0</v>
      </c>
      <c r="I515" s="488">
        <v>52319.55</v>
      </c>
      <c r="J515" s="486">
        <v>0</v>
      </c>
      <c r="K515" s="486">
        <v>0</v>
      </c>
      <c r="L515" s="488">
        <v>307159.74</v>
      </c>
      <c r="M515" s="488">
        <v>396423.99</v>
      </c>
      <c r="N515" s="488">
        <v>1250685.9099999999</v>
      </c>
    </row>
    <row r="516" spans="1:14" x14ac:dyDescent="0.2">
      <c r="A516" s="486">
        <v>114114</v>
      </c>
      <c r="B516" s="487">
        <v>65408622</v>
      </c>
      <c r="C516" s="486">
        <v>2.68</v>
      </c>
      <c r="D516" s="486">
        <v>0</v>
      </c>
      <c r="E516" s="488">
        <v>2183389.5099999998</v>
      </c>
      <c r="F516" s="486">
        <v>0</v>
      </c>
      <c r="G516" s="488">
        <v>75824.710000000006</v>
      </c>
      <c r="H516" s="486">
        <v>0</v>
      </c>
      <c r="I516" s="488">
        <v>109256.56</v>
      </c>
      <c r="J516" s="486">
        <v>0</v>
      </c>
      <c r="K516" s="488">
        <v>3198.2</v>
      </c>
      <c r="L516" s="488">
        <v>638767.06000000006</v>
      </c>
      <c r="M516" s="488">
        <v>827046.52</v>
      </c>
      <c r="N516" s="488">
        <v>3010436.03</v>
      </c>
    </row>
    <row r="517" spans="1:14" x14ac:dyDescent="0.2">
      <c r="A517" s="486">
        <v>114115</v>
      </c>
      <c r="B517" s="487">
        <v>24662772</v>
      </c>
      <c r="C517" s="486">
        <v>2.69</v>
      </c>
      <c r="D517" s="486">
        <v>0</v>
      </c>
      <c r="E517" s="488">
        <v>823177.48</v>
      </c>
      <c r="F517" s="486">
        <v>0</v>
      </c>
      <c r="G517" s="488">
        <v>34173.230000000003</v>
      </c>
      <c r="H517" s="488">
        <v>4055.09</v>
      </c>
      <c r="I517" s="488">
        <v>50553.99</v>
      </c>
      <c r="J517" s="488">
        <v>16644.62</v>
      </c>
      <c r="K517" s="486">
        <v>0</v>
      </c>
      <c r="L517" s="488">
        <v>297605.65000000002</v>
      </c>
      <c r="M517" s="488">
        <v>403032.58</v>
      </c>
      <c r="N517" s="488">
        <v>1226210.06</v>
      </c>
    </row>
    <row r="518" spans="1:14" x14ac:dyDescent="0.2">
      <c r="A518" s="486">
        <v>114116</v>
      </c>
      <c r="B518" s="487">
        <v>3714975</v>
      </c>
      <c r="C518" s="486">
        <v>2.7</v>
      </c>
      <c r="D518" s="486">
        <v>0</v>
      </c>
      <c r="E518" s="488">
        <v>123983.2</v>
      </c>
      <c r="F518" s="486">
        <v>0</v>
      </c>
      <c r="G518" s="488">
        <v>4656.07</v>
      </c>
      <c r="H518" s="486">
        <v>309.95</v>
      </c>
      <c r="I518" s="488">
        <v>6969.1</v>
      </c>
      <c r="J518" s="486">
        <v>35.44</v>
      </c>
      <c r="K518" s="488">
        <v>11737.83</v>
      </c>
      <c r="L518" s="488">
        <v>39609.51</v>
      </c>
      <c r="M518" s="488">
        <v>63317.9</v>
      </c>
      <c r="N518" s="488">
        <v>187301.1</v>
      </c>
    </row>
    <row r="519" spans="1:14" x14ac:dyDescent="0.2">
      <c r="A519" s="486">
        <v>115115</v>
      </c>
      <c r="B519" s="487">
        <v>3307808188</v>
      </c>
      <c r="C519" s="486">
        <v>3.74</v>
      </c>
      <c r="D519" s="486">
        <v>0</v>
      </c>
      <c r="E519" s="488">
        <v>109214498.34999999</v>
      </c>
      <c r="F519" s="488">
        <v>344171.93</v>
      </c>
      <c r="G519" s="488">
        <v>437015.64</v>
      </c>
      <c r="H519" s="488">
        <v>249124.75</v>
      </c>
      <c r="I519" s="488">
        <v>2674046.71</v>
      </c>
      <c r="J519" s="488">
        <v>6571684.7699999996</v>
      </c>
      <c r="K519" s="486">
        <v>0</v>
      </c>
      <c r="L519" s="488">
        <v>15957555.33</v>
      </c>
      <c r="M519" s="488">
        <v>26233599.120000001</v>
      </c>
      <c r="N519" s="488">
        <v>135448097.47</v>
      </c>
    </row>
    <row r="520" spans="1:14" x14ac:dyDescent="0.2">
      <c r="A520" s="486">
        <v>347347</v>
      </c>
      <c r="B520" s="486">
        <v>0</v>
      </c>
      <c r="C520" s="486">
        <v>0</v>
      </c>
      <c r="D520" s="486">
        <v>0</v>
      </c>
      <c r="E520" s="486">
        <v>0</v>
      </c>
      <c r="F520" s="486">
        <v>0</v>
      </c>
      <c r="G520" s="486">
        <v>0</v>
      </c>
      <c r="H520" s="486">
        <v>0</v>
      </c>
      <c r="I520" s="486">
        <v>0</v>
      </c>
      <c r="J520" s="486">
        <v>0</v>
      </c>
      <c r="K520" s="486">
        <v>0</v>
      </c>
      <c r="L520" s="486">
        <v>0</v>
      </c>
      <c r="M520" s="486">
        <v>0</v>
      </c>
      <c r="N520" s="486">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560"/>
  <sheetViews>
    <sheetView workbookViewId="0">
      <pane xSplit="1" ySplit="1" topLeftCell="B2" activePane="bottomRight" state="frozen"/>
      <selection pane="topRight" activeCell="B1" sqref="B1"/>
      <selection pane="bottomLeft" activeCell="A2" sqref="A2"/>
      <selection pane="bottomRight" sqref="A1:N560"/>
    </sheetView>
  </sheetViews>
  <sheetFormatPr defaultRowHeight="12.75" x14ac:dyDescent="0.2"/>
  <cols>
    <col min="1" max="1" width="10.5703125" bestFit="1" customWidth="1"/>
    <col min="2" max="2" width="12.7109375" bestFit="1" customWidth="1"/>
    <col min="3" max="3" width="8.5703125" bestFit="1" customWidth="1"/>
    <col min="4" max="4" width="10.5703125" bestFit="1" customWidth="1"/>
    <col min="5" max="5" width="13.85546875" bestFit="1" customWidth="1"/>
    <col min="6" max="6" width="18.85546875" bestFit="1" customWidth="1"/>
    <col min="7" max="8" width="10.140625" bestFit="1" customWidth="1"/>
    <col min="9" max="10" width="11.7109375" bestFit="1" customWidth="1"/>
    <col min="11" max="11" width="10.140625" bestFit="1" customWidth="1"/>
    <col min="12" max="13" width="12.7109375" bestFit="1" customWidth="1"/>
    <col min="14" max="14" width="13.85546875" bestFit="1" customWidth="1"/>
  </cols>
  <sheetData>
    <row r="1" spans="1:14" x14ac:dyDescent="0.2">
      <c r="A1" t="s">
        <v>803</v>
      </c>
      <c r="B1" t="s">
        <v>804</v>
      </c>
      <c r="C1" t="s">
        <v>797</v>
      </c>
      <c r="D1" t="s">
        <v>1016</v>
      </c>
      <c r="E1" t="s">
        <v>1017</v>
      </c>
      <c r="F1" t="s">
        <v>1018</v>
      </c>
      <c r="G1" t="s">
        <v>809</v>
      </c>
      <c r="H1" t="s">
        <v>1019</v>
      </c>
      <c r="I1" t="s">
        <v>1020</v>
      </c>
      <c r="J1" t="s">
        <v>810</v>
      </c>
      <c r="K1" t="s">
        <v>811</v>
      </c>
      <c r="L1" t="s">
        <v>1011</v>
      </c>
      <c r="M1" t="s">
        <v>1021</v>
      </c>
      <c r="N1" t="s">
        <v>1022</v>
      </c>
    </row>
    <row r="2" spans="1:14" x14ac:dyDescent="0.2">
      <c r="A2">
        <v>1090</v>
      </c>
      <c r="B2" s="50">
        <v>11127150</v>
      </c>
      <c r="C2">
        <v>2.62</v>
      </c>
      <c r="D2">
        <v>0</v>
      </c>
      <c r="E2" s="49">
        <v>371661.72</v>
      </c>
      <c r="F2">
        <v>0</v>
      </c>
      <c r="G2" s="49">
        <v>13763.71</v>
      </c>
      <c r="H2" s="49">
        <v>1725.21</v>
      </c>
      <c r="I2" s="49">
        <v>79505.39</v>
      </c>
      <c r="J2">
        <v>80.19</v>
      </c>
      <c r="K2">
        <v>0</v>
      </c>
      <c r="L2" s="49">
        <v>120856.36</v>
      </c>
      <c r="M2" s="49">
        <v>215930.86</v>
      </c>
      <c r="N2" s="49">
        <v>587592.57999999996</v>
      </c>
    </row>
    <row r="3" spans="1:14" x14ac:dyDescent="0.2">
      <c r="A3">
        <v>1091</v>
      </c>
      <c r="B3" s="50">
        <v>166902396</v>
      </c>
      <c r="C3">
        <v>2.76</v>
      </c>
      <c r="D3">
        <v>0</v>
      </c>
      <c r="E3" s="49">
        <v>5566749.0199999996</v>
      </c>
      <c r="F3">
        <v>0</v>
      </c>
      <c r="G3" s="49">
        <v>105786.23</v>
      </c>
      <c r="H3">
        <v>0</v>
      </c>
      <c r="I3" s="49">
        <v>620470.35</v>
      </c>
      <c r="J3">
        <v>0</v>
      </c>
      <c r="K3">
        <v>0</v>
      </c>
      <c r="L3" s="49">
        <v>1027717.58</v>
      </c>
      <c r="M3" s="49">
        <v>1753974.16</v>
      </c>
      <c r="N3" s="49">
        <v>7320723.1799999997</v>
      </c>
    </row>
    <row r="4" spans="1:14" x14ac:dyDescent="0.2">
      <c r="A4">
        <v>1092</v>
      </c>
      <c r="B4" s="50">
        <v>9672117</v>
      </c>
      <c r="C4">
        <v>2.63</v>
      </c>
      <c r="D4">
        <v>0</v>
      </c>
      <c r="E4" s="49">
        <v>323028.49</v>
      </c>
      <c r="F4">
        <v>0</v>
      </c>
      <c r="G4" s="49">
        <v>11465.04</v>
      </c>
      <c r="H4">
        <v>0</v>
      </c>
      <c r="I4" s="49">
        <v>66858.48</v>
      </c>
      <c r="J4">
        <v>214.54</v>
      </c>
      <c r="K4">
        <v>0</v>
      </c>
      <c r="L4" s="49">
        <v>104138.08</v>
      </c>
      <c r="M4" s="49">
        <v>182676.14</v>
      </c>
      <c r="N4" s="49">
        <v>505704.63</v>
      </c>
    </row>
    <row r="5" spans="1:14" x14ac:dyDescent="0.2">
      <c r="A5">
        <v>2089</v>
      </c>
      <c r="B5" s="50">
        <v>15246640</v>
      </c>
      <c r="C5">
        <v>2.58</v>
      </c>
      <c r="D5">
        <v>0</v>
      </c>
      <c r="E5" s="49">
        <v>509467.39</v>
      </c>
      <c r="F5">
        <v>0</v>
      </c>
      <c r="G5" s="49">
        <v>28903.98</v>
      </c>
      <c r="H5">
        <v>0</v>
      </c>
      <c r="I5" s="49">
        <v>70931.929999999993</v>
      </c>
      <c r="J5" s="49">
        <v>1487.3</v>
      </c>
      <c r="K5">
        <v>0</v>
      </c>
      <c r="L5" s="49">
        <v>160819.26</v>
      </c>
      <c r="M5" s="49">
        <v>262142.46</v>
      </c>
      <c r="N5" s="49">
        <v>771609.85</v>
      </c>
    </row>
    <row r="6" spans="1:14" x14ac:dyDescent="0.2">
      <c r="A6">
        <v>2090</v>
      </c>
      <c r="B6" s="50">
        <v>12290577</v>
      </c>
      <c r="C6">
        <v>2.68</v>
      </c>
      <c r="D6">
        <v>0</v>
      </c>
      <c r="E6" s="49">
        <v>410268.8</v>
      </c>
      <c r="F6">
        <v>0</v>
      </c>
      <c r="G6" s="49">
        <v>13778</v>
      </c>
      <c r="H6">
        <v>0</v>
      </c>
      <c r="I6" s="49">
        <v>33541.449999999997</v>
      </c>
      <c r="J6">
        <v>0</v>
      </c>
      <c r="K6">
        <v>0</v>
      </c>
      <c r="L6" s="49">
        <v>72180.570000000007</v>
      </c>
      <c r="M6" s="49">
        <v>119500.02</v>
      </c>
      <c r="N6" s="49">
        <v>529768.81999999995</v>
      </c>
    </row>
    <row r="7" spans="1:14" x14ac:dyDescent="0.2">
      <c r="A7">
        <v>2097</v>
      </c>
      <c r="B7" s="50">
        <v>122627323</v>
      </c>
      <c r="C7">
        <v>2.64</v>
      </c>
      <c r="D7">
        <v>0</v>
      </c>
      <c r="E7" s="49">
        <v>4095075.69</v>
      </c>
      <c r="F7">
        <v>0</v>
      </c>
      <c r="G7" s="49">
        <v>176754.62</v>
      </c>
      <c r="H7">
        <v>0</v>
      </c>
      <c r="I7" s="49">
        <v>430540.27</v>
      </c>
      <c r="J7">
        <v>0</v>
      </c>
      <c r="K7">
        <v>0</v>
      </c>
      <c r="L7" s="49">
        <v>942366.52</v>
      </c>
      <c r="M7" s="49">
        <v>1549661.41</v>
      </c>
      <c r="N7" s="49">
        <v>5644737.0999999996</v>
      </c>
    </row>
    <row r="8" spans="1:14" x14ac:dyDescent="0.2">
      <c r="A8">
        <v>3031</v>
      </c>
      <c r="B8" s="50">
        <v>26181935</v>
      </c>
      <c r="C8">
        <v>2.68</v>
      </c>
      <c r="D8">
        <v>0</v>
      </c>
      <c r="E8" s="49">
        <v>873972.89</v>
      </c>
      <c r="F8">
        <v>0</v>
      </c>
      <c r="G8" s="49">
        <v>135959.09</v>
      </c>
      <c r="H8">
        <v>6.98</v>
      </c>
      <c r="I8" s="49">
        <v>184502.73</v>
      </c>
      <c r="J8">
        <v>0</v>
      </c>
      <c r="K8">
        <v>0</v>
      </c>
      <c r="L8" s="49">
        <v>225514.61</v>
      </c>
      <c r="M8" s="49">
        <v>545983.41</v>
      </c>
      <c r="N8" s="49">
        <v>1419956.3</v>
      </c>
    </row>
    <row r="9" spans="1:14" x14ac:dyDescent="0.2">
      <c r="A9">
        <v>3032</v>
      </c>
      <c r="B9" s="50">
        <v>29971722</v>
      </c>
      <c r="C9">
        <v>2.67</v>
      </c>
      <c r="D9">
        <v>0</v>
      </c>
      <c r="E9" s="49">
        <v>1000581.66</v>
      </c>
      <c r="F9">
        <v>0</v>
      </c>
      <c r="G9" s="49">
        <v>91129.88</v>
      </c>
      <c r="H9">
        <v>0</v>
      </c>
      <c r="I9" s="49">
        <v>124523.45</v>
      </c>
      <c r="J9">
        <v>0</v>
      </c>
      <c r="K9">
        <v>0</v>
      </c>
      <c r="L9" s="49">
        <v>146775.07999999999</v>
      </c>
      <c r="M9" s="49">
        <v>362428.4</v>
      </c>
      <c r="N9" s="49">
        <v>1363010.06</v>
      </c>
    </row>
    <row r="10" spans="1:14" x14ac:dyDescent="0.2">
      <c r="A10">
        <v>3033</v>
      </c>
      <c r="B10" s="50">
        <v>13017738</v>
      </c>
      <c r="C10">
        <v>2.65</v>
      </c>
      <c r="D10">
        <v>0</v>
      </c>
      <c r="E10" s="49">
        <v>434675.94</v>
      </c>
      <c r="F10">
        <v>0</v>
      </c>
      <c r="G10" s="49">
        <v>40493.11</v>
      </c>
      <c r="H10">
        <v>0</v>
      </c>
      <c r="I10" s="49">
        <v>56342.06</v>
      </c>
      <c r="J10">
        <v>0</v>
      </c>
      <c r="K10">
        <v>0</v>
      </c>
      <c r="L10" s="49">
        <v>66162.13</v>
      </c>
      <c r="M10" s="49">
        <v>162997.29999999999</v>
      </c>
      <c r="N10" s="49">
        <v>597673.24</v>
      </c>
    </row>
    <row r="11" spans="1:14" x14ac:dyDescent="0.2">
      <c r="A11">
        <v>4106</v>
      </c>
      <c r="B11" s="50">
        <v>23479395</v>
      </c>
      <c r="C11">
        <v>1.92</v>
      </c>
      <c r="D11">
        <v>0</v>
      </c>
      <c r="E11" s="49">
        <v>789880.66</v>
      </c>
      <c r="F11">
        <v>0</v>
      </c>
      <c r="G11" s="49">
        <v>19849.990000000002</v>
      </c>
      <c r="H11">
        <v>0</v>
      </c>
      <c r="I11" s="49">
        <v>101099.61</v>
      </c>
      <c r="J11" s="49">
        <v>8712.64</v>
      </c>
      <c r="K11">
        <v>0</v>
      </c>
      <c r="L11" s="49">
        <v>148563.06</v>
      </c>
      <c r="M11" s="49">
        <v>278225.3</v>
      </c>
      <c r="N11" s="49">
        <v>1068105.96</v>
      </c>
    </row>
    <row r="12" spans="1:14" x14ac:dyDescent="0.2">
      <c r="A12">
        <v>4109</v>
      </c>
      <c r="B12" s="50">
        <v>36420155</v>
      </c>
      <c r="C12">
        <v>2.35</v>
      </c>
      <c r="D12">
        <v>0</v>
      </c>
      <c r="E12" s="49">
        <v>1219854.8500000001</v>
      </c>
      <c r="F12">
        <v>0</v>
      </c>
      <c r="G12" s="49">
        <v>34021.870000000003</v>
      </c>
      <c r="H12">
        <v>0</v>
      </c>
      <c r="I12" s="49">
        <v>191769.88</v>
      </c>
      <c r="J12">
        <v>0</v>
      </c>
      <c r="K12">
        <v>0</v>
      </c>
      <c r="L12" s="49">
        <v>255456.5</v>
      </c>
      <c r="M12" s="49">
        <v>481248.24</v>
      </c>
      <c r="N12" s="49">
        <v>1701103.09</v>
      </c>
    </row>
    <row r="13" spans="1:14" x14ac:dyDescent="0.2">
      <c r="A13">
        <v>4110</v>
      </c>
      <c r="B13" s="50">
        <v>148163005</v>
      </c>
      <c r="C13">
        <v>2.75</v>
      </c>
      <c r="D13">
        <v>0</v>
      </c>
      <c r="E13" s="49">
        <v>4942236.32</v>
      </c>
      <c r="F13">
        <v>0</v>
      </c>
      <c r="G13" s="49">
        <v>133903.54</v>
      </c>
      <c r="H13">
        <v>0</v>
      </c>
      <c r="I13" s="49">
        <v>703588.95</v>
      </c>
      <c r="J13">
        <v>0</v>
      </c>
      <c r="K13">
        <v>0</v>
      </c>
      <c r="L13" s="49">
        <v>1045070.02</v>
      </c>
      <c r="M13" s="49">
        <v>1882562.51</v>
      </c>
      <c r="N13" s="49">
        <v>6824798.8300000001</v>
      </c>
    </row>
    <row r="14" spans="1:14" x14ac:dyDescent="0.2">
      <c r="A14">
        <v>5120</v>
      </c>
      <c r="B14" s="50">
        <v>14198132</v>
      </c>
      <c r="C14">
        <v>3.44</v>
      </c>
      <c r="D14">
        <v>0</v>
      </c>
      <c r="E14" s="49">
        <v>470243.27</v>
      </c>
      <c r="F14">
        <v>0</v>
      </c>
      <c r="G14" s="49">
        <v>9742.9</v>
      </c>
      <c r="H14">
        <v>0</v>
      </c>
      <c r="I14" s="49">
        <v>39305.46</v>
      </c>
      <c r="J14">
        <v>0</v>
      </c>
      <c r="K14">
        <v>0</v>
      </c>
      <c r="L14" s="49">
        <v>186815.14</v>
      </c>
      <c r="M14" s="49">
        <v>235863.5</v>
      </c>
      <c r="N14" s="49">
        <v>706106.77</v>
      </c>
    </row>
    <row r="15" spans="1:14" x14ac:dyDescent="0.2">
      <c r="A15">
        <v>5121</v>
      </c>
      <c r="B15" s="50">
        <v>24805612</v>
      </c>
      <c r="C15">
        <v>2.61</v>
      </c>
      <c r="D15">
        <v>0</v>
      </c>
      <c r="E15" s="49">
        <v>828625.76</v>
      </c>
      <c r="F15">
        <v>0</v>
      </c>
      <c r="G15" s="49">
        <v>16339.79</v>
      </c>
      <c r="H15">
        <v>0</v>
      </c>
      <c r="I15" s="49">
        <v>71926.070000000007</v>
      </c>
      <c r="J15">
        <v>0</v>
      </c>
      <c r="K15" s="49">
        <v>13785.79</v>
      </c>
      <c r="L15" s="49">
        <v>319765.76000000001</v>
      </c>
      <c r="M15" s="49">
        <v>421817.41</v>
      </c>
      <c r="N15" s="49">
        <v>1250443.17</v>
      </c>
    </row>
    <row r="16" spans="1:14" x14ac:dyDescent="0.2">
      <c r="A16">
        <v>5122</v>
      </c>
      <c r="B16" s="50">
        <v>10889730</v>
      </c>
      <c r="C16">
        <v>3.04</v>
      </c>
      <c r="D16">
        <v>0</v>
      </c>
      <c r="E16" s="49">
        <v>362162.8</v>
      </c>
      <c r="F16">
        <v>0</v>
      </c>
      <c r="G16" s="49">
        <v>5528.07</v>
      </c>
      <c r="H16">
        <v>0</v>
      </c>
      <c r="I16" s="49">
        <v>27011.64</v>
      </c>
      <c r="J16">
        <v>0</v>
      </c>
      <c r="K16">
        <v>0</v>
      </c>
      <c r="L16" s="49">
        <v>138570.16</v>
      </c>
      <c r="M16" s="49">
        <v>171109.86</v>
      </c>
      <c r="N16" s="49">
        <v>533272.66</v>
      </c>
    </row>
    <row r="17" spans="1:14" x14ac:dyDescent="0.2">
      <c r="A17">
        <v>5123</v>
      </c>
      <c r="B17" s="50">
        <v>114654183</v>
      </c>
      <c r="C17">
        <v>2.66</v>
      </c>
      <c r="D17">
        <v>0</v>
      </c>
      <c r="E17" s="49">
        <v>3828030.29</v>
      </c>
      <c r="F17">
        <v>0</v>
      </c>
      <c r="G17" s="49">
        <v>36647.050000000003</v>
      </c>
      <c r="H17">
        <v>0</v>
      </c>
      <c r="I17" s="49">
        <v>156410.51999999999</v>
      </c>
      <c r="J17">
        <v>0</v>
      </c>
      <c r="K17" s="49">
        <v>54973.45</v>
      </c>
      <c r="L17" s="49">
        <v>770607.7</v>
      </c>
      <c r="M17" s="49">
        <v>1018638.72</v>
      </c>
      <c r="N17" s="49">
        <v>4846669.01</v>
      </c>
    </row>
    <row r="18" spans="1:14" x14ac:dyDescent="0.2">
      <c r="A18">
        <v>5124</v>
      </c>
      <c r="B18" s="50">
        <v>20487422</v>
      </c>
      <c r="C18">
        <v>2.61</v>
      </c>
      <c r="D18">
        <v>0</v>
      </c>
      <c r="E18" s="49">
        <v>684377.62</v>
      </c>
      <c r="F18">
        <v>0</v>
      </c>
      <c r="G18" s="49">
        <v>12192</v>
      </c>
      <c r="H18">
        <v>0</v>
      </c>
      <c r="I18" s="49">
        <v>59585.83</v>
      </c>
      <c r="J18">
        <v>0</v>
      </c>
      <c r="K18">
        <v>0</v>
      </c>
      <c r="L18" s="49">
        <v>309679.07</v>
      </c>
      <c r="M18" s="49">
        <v>381456.9</v>
      </c>
      <c r="N18" s="49">
        <v>1065834.52</v>
      </c>
    </row>
    <row r="19" spans="1:14" x14ac:dyDescent="0.2">
      <c r="A19">
        <v>5127</v>
      </c>
      <c r="B19" s="50">
        <v>40784051</v>
      </c>
      <c r="C19">
        <v>2.7</v>
      </c>
      <c r="D19">
        <v>0</v>
      </c>
      <c r="E19" s="49">
        <v>1361122.84</v>
      </c>
      <c r="F19">
        <v>303.69</v>
      </c>
      <c r="G19" s="49">
        <v>18170.240000000002</v>
      </c>
      <c r="H19">
        <v>0</v>
      </c>
      <c r="I19" s="49">
        <v>24810.26</v>
      </c>
      <c r="J19" s="49">
        <v>6044.18</v>
      </c>
      <c r="K19" s="49">
        <v>21379.21</v>
      </c>
      <c r="L19" s="49">
        <v>114525.07</v>
      </c>
      <c r="M19" s="49">
        <v>185232.64000000001</v>
      </c>
      <c r="N19" s="49">
        <v>1546355.48</v>
      </c>
    </row>
    <row r="20" spans="1:14" x14ac:dyDescent="0.2">
      <c r="A20">
        <v>5128</v>
      </c>
      <c r="B20" s="50">
        <v>120578012</v>
      </c>
      <c r="C20">
        <v>2.66</v>
      </c>
      <c r="D20">
        <v>0</v>
      </c>
      <c r="E20" s="49">
        <v>4025812.85</v>
      </c>
      <c r="F20">
        <v>0</v>
      </c>
      <c r="G20" s="49">
        <v>53459.81</v>
      </c>
      <c r="H20">
        <v>0</v>
      </c>
      <c r="I20" s="49">
        <v>212012.83</v>
      </c>
      <c r="J20">
        <v>0</v>
      </c>
      <c r="K20">
        <v>0</v>
      </c>
      <c r="L20" s="49">
        <v>799070.27</v>
      </c>
      <c r="M20" s="49">
        <v>1064542.9099999999</v>
      </c>
      <c r="N20" s="49">
        <v>5090355.76</v>
      </c>
    </row>
    <row r="21" spans="1:14" x14ac:dyDescent="0.2">
      <c r="A21">
        <v>6101</v>
      </c>
      <c r="B21" s="50">
        <v>24049300</v>
      </c>
      <c r="C21">
        <v>2.14</v>
      </c>
      <c r="D21">
        <v>0</v>
      </c>
      <c r="E21" s="49">
        <v>807238.32</v>
      </c>
      <c r="F21">
        <v>0</v>
      </c>
      <c r="G21" s="49">
        <v>25468.21</v>
      </c>
      <c r="H21">
        <v>0</v>
      </c>
      <c r="I21" s="49">
        <v>113230.56</v>
      </c>
      <c r="J21">
        <v>0</v>
      </c>
      <c r="K21">
        <v>0</v>
      </c>
      <c r="L21" s="49">
        <v>207633.98</v>
      </c>
      <c r="M21" s="49">
        <v>346332.75</v>
      </c>
      <c r="N21" s="49">
        <v>1153571.07</v>
      </c>
    </row>
    <row r="22" spans="1:14" x14ac:dyDescent="0.2">
      <c r="A22">
        <v>6103</v>
      </c>
      <c r="B22" s="50">
        <v>14893280</v>
      </c>
      <c r="C22">
        <v>2.11</v>
      </c>
      <c r="D22">
        <v>0</v>
      </c>
      <c r="E22" s="49">
        <v>500060.79</v>
      </c>
      <c r="F22">
        <v>0</v>
      </c>
      <c r="G22" s="49">
        <v>13426.63</v>
      </c>
      <c r="H22">
        <v>0</v>
      </c>
      <c r="I22" s="49">
        <v>59273.49</v>
      </c>
      <c r="J22">
        <v>0</v>
      </c>
      <c r="K22">
        <v>0</v>
      </c>
      <c r="L22" s="49">
        <v>107592.22</v>
      </c>
      <c r="M22" s="49">
        <v>180292.34</v>
      </c>
      <c r="N22" s="49">
        <v>680353.13</v>
      </c>
    </row>
    <row r="23" spans="1:14" x14ac:dyDescent="0.2">
      <c r="A23">
        <v>6104</v>
      </c>
      <c r="B23" s="50">
        <v>86508940</v>
      </c>
      <c r="C23">
        <v>2.11</v>
      </c>
      <c r="D23">
        <v>0</v>
      </c>
      <c r="E23" s="49">
        <v>2904647.53</v>
      </c>
      <c r="F23">
        <v>1.78</v>
      </c>
      <c r="G23" s="49">
        <v>66004</v>
      </c>
      <c r="H23" s="49">
        <v>1498.13</v>
      </c>
      <c r="I23" s="49">
        <v>293442.82</v>
      </c>
      <c r="J23">
        <v>0</v>
      </c>
      <c r="K23">
        <v>0</v>
      </c>
      <c r="L23" s="49">
        <v>556154.59</v>
      </c>
      <c r="M23" s="49">
        <v>917101.32</v>
      </c>
      <c r="N23" s="49">
        <v>3821748.85</v>
      </c>
    </row>
    <row r="24" spans="1:14" x14ac:dyDescent="0.2">
      <c r="A24">
        <v>7121</v>
      </c>
      <c r="B24" s="50">
        <v>11342118</v>
      </c>
      <c r="C24">
        <v>2.4900000000000002</v>
      </c>
      <c r="D24">
        <v>0</v>
      </c>
      <c r="E24" s="49">
        <v>379347.68</v>
      </c>
      <c r="F24">
        <v>0</v>
      </c>
      <c r="G24" s="49">
        <v>16344</v>
      </c>
      <c r="H24">
        <v>0</v>
      </c>
      <c r="I24" s="49">
        <v>45504.78</v>
      </c>
      <c r="J24">
        <v>895.47</v>
      </c>
      <c r="K24">
        <v>0</v>
      </c>
      <c r="L24" s="49">
        <v>90292.83</v>
      </c>
      <c r="M24" s="49">
        <v>153037.07999999999</v>
      </c>
      <c r="N24" s="49">
        <v>532384.76</v>
      </c>
    </row>
    <row r="25" spans="1:14" x14ac:dyDescent="0.2">
      <c r="A25">
        <v>7122</v>
      </c>
      <c r="B25" s="50">
        <v>7656439</v>
      </c>
      <c r="C25">
        <v>2.73</v>
      </c>
      <c r="D25">
        <v>0</v>
      </c>
      <c r="E25" s="49">
        <v>255446.44</v>
      </c>
      <c r="F25">
        <v>0</v>
      </c>
      <c r="G25" s="49">
        <v>12196</v>
      </c>
      <c r="H25" s="49">
        <v>5338.51</v>
      </c>
      <c r="I25" s="49">
        <v>33831.279999999999</v>
      </c>
      <c r="J25">
        <v>626.09</v>
      </c>
      <c r="K25">
        <v>0</v>
      </c>
      <c r="L25" s="49">
        <v>67161.81</v>
      </c>
      <c r="M25" s="49">
        <v>119153.68</v>
      </c>
      <c r="N25" s="49">
        <v>374600.12</v>
      </c>
    </row>
    <row r="26" spans="1:14" x14ac:dyDescent="0.2">
      <c r="A26">
        <v>7123</v>
      </c>
      <c r="B26" s="50">
        <v>28566923</v>
      </c>
      <c r="C26">
        <v>2.4</v>
      </c>
      <c r="D26">
        <v>0</v>
      </c>
      <c r="E26" s="49">
        <v>956329.17</v>
      </c>
      <c r="F26">
        <v>0</v>
      </c>
      <c r="G26" s="49">
        <v>61473</v>
      </c>
      <c r="H26">
        <v>0</v>
      </c>
      <c r="I26" s="49">
        <v>134983.37</v>
      </c>
      <c r="J26">
        <v>0</v>
      </c>
      <c r="K26">
        <v>0</v>
      </c>
      <c r="L26" s="49">
        <v>266648.12</v>
      </c>
      <c r="M26" s="49">
        <v>463104.49</v>
      </c>
      <c r="N26" s="49">
        <v>1419433.66</v>
      </c>
    </row>
    <row r="27" spans="1:14" x14ac:dyDescent="0.2">
      <c r="A27">
        <v>7124</v>
      </c>
      <c r="B27" s="50">
        <v>18679690</v>
      </c>
      <c r="C27">
        <v>2.6</v>
      </c>
      <c r="D27">
        <v>0</v>
      </c>
      <c r="E27" s="49">
        <v>624054.81999999995</v>
      </c>
      <c r="F27">
        <v>0</v>
      </c>
      <c r="G27" s="49">
        <v>34392</v>
      </c>
      <c r="H27" s="49">
        <v>5753.95</v>
      </c>
      <c r="I27" s="49">
        <v>96758.66</v>
      </c>
      <c r="J27" s="49">
        <v>2801.3</v>
      </c>
      <c r="K27">
        <v>0</v>
      </c>
      <c r="L27" s="49">
        <v>196771.47</v>
      </c>
      <c r="M27" s="49">
        <v>336477.38</v>
      </c>
      <c r="N27" s="49">
        <v>960532.2</v>
      </c>
    </row>
    <row r="28" spans="1:14" x14ac:dyDescent="0.2">
      <c r="A28">
        <v>7125</v>
      </c>
      <c r="B28" s="50">
        <v>6594001</v>
      </c>
      <c r="C28">
        <v>2.73</v>
      </c>
      <c r="D28">
        <v>0</v>
      </c>
      <c r="E28" s="49">
        <v>219999.68</v>
      </c>
      <c r="F28" s="49">
        <v>2852.04</v>
      </c>
      <c r="G28" s="49">
        <v>11037</v>
      </c>
      <c r="H28">
        <v>0</v>
      </c>
      <c r="I28" s="49">
        <v>26491.09</v>
      </c>
      <c r="J28">
        <v>0</v>
      </c>
      <c r="K28">
        <v>0</v>
      </c>
      <c r="L28" s="49">
        <v>54137.51</v>
      </c>
      <c r="M28" s="49">
        <v>94517.64</v>
      </c>
      <c r="N28" s="49">
        <v>314517.32</v>
      </c>
    </row>
    <row r="29" spans="1:14" x14ac:dyDescent="0.2">
      <c r="A29">
        <v>7126</v>
      </c>
      <c r="B29" s="50">
        <v>5724046</v>
      </c>
      <c r="C29">
        <v>2.63</v>
      </c>
      <c r="D29">
        <v>0</v>
      </c>
      <c r="E29" s="49">
        <v>191171.17</v>
      </c>
      <c r="F29">
        <v>0</v>
      </c>
      <c r="G29" s="49">
        <v>5398</v>
      </c>
      <c r="H29">
        <v>13.52</v>
      </c>
      <c r="I29" s="49">
        <v>14969.17</v>
      </c>
      <c r="J29">
        <v>134.86000000000001</v>
      </c>
      <c r="K29">
        <v>0</v>
      </c>
      <c r="L29" s="49">
        <v>28564.2</v>
      </c>
      <c r="M29" s="49">
        <v>49079.74</v>
      </c>
      <c r="N29" s="49">
        <v>240250.91</v>
      </c>
    </row>
    <row r="30" spans="1:14" x14ac:dyDescent="0.2">
      <c r="A30">
        <v>7129</v>
      </c>
      <c r="B30" s="50">
        <v>62473697</v>
      </c>
      <c r="C30">
        <v>2.31</v>
      </c>
      <c r="D30">
        <v>0</v>
      </c>
      <c r="E30" s="49">
        <v>2093348.02</v>
      </c>
      <c r="F30">
        <v>0</v>
      </c>
      <c r="G30" s="49">
        <v>79249</v>
      </c>
      <c r="H30">
        <v>0</v>
      </c>
      <c r="I30" s="49">
        <v>214583.24</v>
      </c>
      <c r="J30">
        <v>0</v>
      </c>
      <c r="K30">
        <v>0</v>
      </c>
      <c r="L30" s="49">
        <v>421318.99</v>
      </c>
      <c r="M30" s="49">
        <v>715151.23</v>
      </c>
      <c r="N30" s="49">
        <v>2808499.25</v>
      </c>
    </row>
    <row r="31" spans="1:14" x14ac:dyDescent="0.2">
      <c r="A31">
        <v>8106</v>
      </c>
      <c r="B31" s="50">
        <v>30161051</v>
      </c>
      <c r="C31">
        <v>2.5299999999999998</v>
      </c>
      <c r="D31">
        <v>0</v>
      </c>
      <c r="E31" s="49">
        <v>1008350.59</v>
      </c>
      <c r="F31">
        <v>0</v>
      </c>
      <c r="G31" s="49">
        <v>61014.81</v>
      </c>
      <c r="H31">
        <v>0</v>
      </c>
      <c r="I31" s="49">
        <v>77985.740000000005</v>
      </c>
      <c r="J31">
        <v>0</v>
      </c>
      <c r="K31">
        <v>0</v>
      </c>
      <c r="L31" s="49">
        <v>236202.15</v>
      </c>
      <c r="M31" s="49">
        <v>375202.7</v>
      </c>
      <c r="N31" s="49">
        <v>1383553.29</v>
      </c>
    </row>
    <row r="32" spans="1:14" x14ac:dyDescent="0.2">
      <c r="A32">
        <v>8107</v>
      </c>
      <c r="B32" s="50">
        <v>101474899</v>
      </c>
      <c r="C32">
        <v>2.4900000000000002</v>
      </c>
      <c r="D32">
        <v>0</v>
      </c>
      <c r="E32" s="49">
        <v>3393922.37</v>
      </c>
      <c r="F32">
        <v>0</v>
      </c>
      <c r="G32" s="49">
        <v>141220.1</v>
      </c>
      <c r="H32">
        <v>746.66</v>
      </c>
      <c r="I32" s="49">
        <v>181403.65</v>
      </c>
      <c r="J32" s="49">
        <v>23541.87</v>
      </c>
      <c r="K32" s="49">
        <v>26703.8</v>
      </c>
      <c r="L32" s="49">
        <v>542703.35</v>
      </c>
      <c r="M32" s="49">
        <v>916319.43</v>
      </c>
      <c r="N32" s="49">
        <v>4310241.8</v>
      </c>
    </row>
    <row r="33" spans="1:14" x14ac:dyDescent="0.2">
      <c r="A33">
        <v>8111</v>
      </c>
      <c r="B33" s="50">
        <v>37324861</v>
      </c>
      <c r="C33">
        <v>2.39</v>
      </c>
      <c r="D33">
        <v>0</v>
      </c>
      <c r="E33" s="49">
        <v>1249644.93</v>
      </c>
      <c r="F33">
        <v>0</v>
      </c>
      <c r="G33" s="49">
        <v>75471.460000000006</v>
      </c>
      <c r="H33">
        <v>0</v>
      </c>
      <c r="I33" s="49">
        <v>111293.4</v>
      </c>
      <c r="J33">
        <v>0</v>
      </c>
      <c r="K33">
        <v>0</v>
      </c>
      <c r="L33" s="49">
        <v>326214.37</v>
      </c>
      <c r="M33" s="49">
        <v>512979.23</v>
      </c>
      <c r="N33" s="49">
        <v>1762624.16</v>
      </c>
    </row>
    <row r="34" spans="1:14" x14ac:dyDescent="0.2">
      <c r="A34">
        <v>9077</v>
      </c>
      <c r="B34" s="50">
        <v>25515855</v>
      </c>
      <c r="C34">
        <v>2.54</v>
      </c>
      <c r="D34">
        <v>0</v>
      </c>
      <c r="E34" s="49">
        <v>852963.9</v>
      </c>
      <c r="F34">
        <v>0</v>
      </c>
      <c r="G34" s="49">
        <v>11578.16</v>
      </c>
      <c r="H34">
        <v>118.06</v>
      </c>
      <c r="I34" s="49">
        <v>92191.64</v>
      </c>
      <c r="J34" s="49">
        <v>1181.21</v>
      </c>
      <c r="K34" s="49">
        <v>2827.11</v>
      </c>
      <c r="L34" s="49">
        <v>232317.42</v>
      </c>
      <c r="M34" s="49">
        <v>340213.6</v>
      </c>
      <c r="N34" s="49">
        <v>1193177.5</v>
      </c>
    </row>
    <row r="35" spans="1:14" x14ac:dyDescent="0.2">
      <c r="A35">
        <v>9078</v>
      </c>
      <c r="B35" s="50">
        <v>6218830</v>
      </c>
      <c r="C35">
        <v>2.66</v>
      </c>
      <c r="D35">
        <v>0</v>
      </c>
      <c r="E35" s="49">
        <v>207631.93</v>
      </c>
      <c r="F35">
        <v>0</v>
      </c>
      <c r="G35" s="49">
        <v>4308.8100000000004</v>
      </c>
      <c r="H35">
        <v>0</v>
      </c>
      <c r="I35" s="49">
        <v>34309.11</v>
      </c>
      <c r="J35">
        <v>126.27</v>
      </c>
      <c r="K35">
        <v>0</v>
      </c>
      <c r="L35" s="49">
        <v>88569.76</v>
      </c>
      <c r="M35" s="49">
        <v>127313.94</v>
      </c>
      <c r="N35" s="49">
        <v>334945.87</v>
      </c>
    </row>
    <row r="36" spans="1:14" x14ac:dyDescent="0.2">
      <c r="A36">
        <v>9079</v>
      </c>
      <c r="B36" s="50">
        <v>9839930</v>
      </c>
      <c r="C36">
        <v>2.4700000000000002</v>
      </c>
      <c r="D36">
        <v>0</v>
      </c>
      <c r="E36" s="49">
        <v>329173.11</v>
      </c>
      <c r="F36">
        <v>0</v>
      </c>
      <c r="G36" s="49">
        <v>5461.87</v>
      </c>
      <c r="H36">
        <v>0</v>
      </c>
      <c r="I36" s="49">
        <v>43490.42</v>
      </c>
      <c r="J36">
        <v>0</v>
      </c>
      <c r="K36">
        <v>0</v>
      </c>
      <c r="L36" s="49">
        <v>111379.6</v>
      </c>
      <c r="M36" s="49">
        <v>160331.89000000001</v>
      </c>
      <c r="N36" s="49">
        <v>489505</v>
      </c>
    </row>
    <row r="37" spans="1:14" x14ac:dyDescent="0.2">
      <c r="A37">
        <v>9080</v>
      </c>
      <c r="B37" s="50">
        <v>41171230</v>
      </c>
      <c r="C37">
        <v>2.5</v>
      </c>
      <c r="D37">
        <v>0</v>
      </c>
      <c r="E37" s="49">
        <v>1376868.86</v>
      </c>
      <c r="F37">
        <v>21.9</v>
      </c>
      <c r="G37" s="49">
        <v>18813.13</v>
      </c>
      <c r="H37" s="49">
        <v>1133.95</v>
      </c>
      <c r="I37" s="49">
        <v>149800.35</v>
      </c>
      <c r="J37" s="49">
        <v>9997.19</v>
      </c>
      <c r="K37">
        <v>0</v>
      </c>
      <c r="L37" s="49">
        <v>368741.8</v>
      </c>
      <c r="M37" s="49">
        <v>548508.31999999995</v>
      </c>
      <c r="N37" s="49">
        <v>1925377.18</v>
      </c>
    </row>
    <row r="38" spans="1:14" x14ac:dyDescent="0.2">
      <c r="A38">
        <v>10087</v>
      </c>
      <c r="B38" s="50">
        <v>68882410</v>
      </c>
      <c r="C38">
        <v>1.56</v>
      </c>
      <c r="D38">
        <v>0</v>
      </c>
      <c r="E38" s="49">
        <v>2325809.06</v>
      </c>
      <c r="F38" s="49">
        <v>1395.25</v>
      </c>
      <c r="G38" s="49">
        <v>42604.959999999999</v>
      </c>
      <c r="H38" s="49">
        <v>1509.01</v>
      </c>
      <c r="I38" s="49">
        <v>73128.539999999994</v>
      </c>
      <c r="J38" s="49">
        <v>7998.68</v>
      </c>
      <c r="K38">
        <v>0</v>
      </c>
      <c r="L38" s="49">
        <v>535376.52</v>
      </c>
      <c r="M38" s="49">
        <v>662012.96</v>
      </c>
      <c r="N38" s="49">
        <v>2987822.02</v>
      </c>
    </row>
    <row r="39" spans="1:14" x14ac:dyDescent="0.2">
      <c r="A39">
        <v>10089</v>
      </c>
      <c r="B39" s="50">
        <v>48440190</v>
      </c>
      <c r="C39">
        <v>1.54</v>
      </c>
      <c r="D39">
        <v>0</v>
      </c>
      <c r="E39" s="49">
        <v>1635911.44</v>
      </c>
      <c r="F39">
        <v>0</v>
      </c>
      <c r="G39" s="49">
        <v>38461.339999999997</v>
      </c>
      <c r="H39">
        <v>0</v>
      </c>
      <c r="I39" s="49">
        <v>66016.28</v>
      </c>
      <c r="J39">
        <v>0</v>
      </c>
      <c r="K39">
        <v>0</v>
      </c>
      <c r="L39" s="49">
        <v>470636.73</v>
      </c>
      <c r="M39" s="49">
        <v>575114.34</v>
      </c>
      <c r="N39" s="49">
        <v>2211025.7799999998</v>
      </c>
    </row>
    <row r="40" spans="1:14" x14ac:dyDescent="0.2">
      <c r="A40">
        <v>10090</v>
      </c>
      <c r="B40" s="50">
        <v>24512446</v>
      </c>
      <c r="C40">
        <v>1.93</v>
      </c>
      <c r="D40">
        <v>0</v>
      </c>
      <c r="E40" s="49">
        <v>824549.9</v>
      </c>
      <c r="F40">
        <v>0</v>
      </c>
      <c r="G40" s="49">
        <v>20016.55</v>
      </c>
      <c r="H40">
        <v>0</v>
      </c>
      <c r="I40" s="49">
        <v>63063.59</v>
      </c>
      <c r="J40" s="49">
        <v>2701.26</v>
      </c>
      <c r="K40">
        <v>0</v>
      </c>
      <c r="L40" s="49">
        <v>210206.02</v>
      </c>
      <c r="M40" s="49">
        <v>295987.42</v>
      </c>
      <c r="N40" s="49">
        <v>1120537.32</v>
      </c>
    </row>
    <row r="41" spans="1:14" x14ac:dyDescent="0.2">
      <c r="A41">
        <v>10091</v>
      </c>
      <c r="B41" s="50">
        <v>68502606</v>
      </c>
      <c r="C41">
        <v>1.77</v>
      </c>
      <c r="D41">
        <v>0</v>
      </c>
      <c r="E41" s="49">
        <v>2308050.77</v>
      </c>
      <c r="F41">
        <v>0</v>
      </c>
      <c r="G41" s="49">
        <v>52181.38</v>
      </c>
      <c r="H41">
        <v>0</v>
      </c>
      <c r="I41" s="49">
        <v>159092.6</v>
      </c>
      <c r="J41">
        <v>0</v>
      </c>
      <c r="K41">
        <v>0</v>
      </c>
      <c r="L41" s="49">
        <v>550778.02</v>
      </c>
      <c r="M41" s="49">
        <v>762052</v>
      </c>
      <c r="N41" s="49">
        <v>3070102.77</v>
      </c>
    </row>
    <row r="42" spans="1:14" x14ac:dyDescent="0.2">
      <c r="A42">
        <v>10092</v>
      </c>
      <c r="B42" s="50">
        <v>24999004</v>
      </c>
      <c r="C42">
        <v>1.67</v>
      </c>
      <c r="D42">
        <v>0</v>
      </c>
      <c r="E42" s="49">
        <v>843146.16</v>
      </c>
      <c r="F42">
        <v>0</v>
      </c>
      <c r="G42" s="49">
        <v>19350</v>
      </c>
      <c r="H42">
        <v>248.73</v>
      </c>
      <c r="I42" s="49">
        <v>44401.16</v>
      </c>
      <c r="J42" s="49">
        <v>1766.33</v>
      </c>
      <c r="K42">
        <v>0</v>
      </c>
      <c r="L42" s="49">
        <v>228505.38</v>
      </c>
      <c r="M42" s="49">
        <v>294271.59999999998</v>
      </c>
      <c r="N42" s="49">
        <v>1137417.76</v>
      </c>
    </row>
    <row r="43" spans="1:14" x14ac:dyDescent="0.2">
      <c r="A43">
        <v>10093</v>
      </c>
      <c r="B43" s="50">
        <v>1440787537</v>
      </c>
      <c r="C43">
        <v>1.57</v>
      </c>
      <c r="D43">
        <v>0</v>
      </c>
      <c r="E43" s="49">
        <v>48643134.020000003</v>
      </c>
      <c r="F43">
        <v>0</v>
      </c>
      <c r="G43" s="49">
        <v>520223.11</v>
      </c>
      <c r="H43">
        <v>0</v>
      </c>
      <c r="I43" s="49">
        <v>892927.96</v>
      </c>
      <c r="J43">
        <v>0</v>
      </c>
      <c r="K43">
        <v>0</v>
      </c>
      <c r="L43" s="49">
        <v>6235800.4900000002</v>
      </c>
      <c r="M43" s="49">
        <v>7648951.5599999996</v>
      </c>
      <c r="N43" s="49">
        <v>56292085.579999998</v>
      </c>
    </row>
    <row r="44" spans="1:14" x14ac:dyDescent="0.2">
      <c r="A44">
        <v>11076</v>
      </c>
      <c r="B44" s="50">
        <v>40129159</v>
      </c>
      <c r="C44">
        <v>2.61</v>
      </c>
      <c r="D44">
        <v>0</v>
      </c>
      <c r="E44" s="49">
        <v>1340505.33</v>
      </c>
      <c r="F44">
        <v>0</v>
      </c>
      <c r="G44" s="49">
        <v>35444.620000000003</v>
      </c>
      <c r="H44">
        <v>0</v>
      </c>
      <c r="I44" s="49">
        <v>78558.61</v>
      </c>
      <c r="J44">
        <v>0</v>
      </c>
      <c r="K44">
        <v>0</v>
      </c>
      <c r="L44" s="49">
        <v>285247.78999999998</v>
      </c>
      <c r="M44" s="49">
        <v>399251.02</v>
      </c>
      <c r="N44" s="49">
        <v>1739756.35</v>
      </c>
    </row>
    <row r="45" spans="1:14" x14ac:dyDescent="0.2">
      <c r="A45">
        <v>11078</v>
      </c>
      <c r="B45" s="50">
        <v>43096626</v>
      </c>
      <c r="C45">
        <v>1.47</v>
      </c>
      <c r="D45">
        <v>0</v>
      </c>
      <c r="E45" s="49">
        <v>1456484.52</v>
      </c>
      <c r="F45">
        <v>0</v>
      </c>
      <c r="G45" s="49">
        <v>14539.8</v>
      </c>
      <c r="H45">
        <v>0</v>
      </c>
      <c r="I45" s="49">
        <v>83745.48</v>
      </c>
      <c r="J45" s="49">
        <v>28501.15</v>
      </c>
      <c r="K45">
        <v>0</v>
      </c>
      <c r="L45" s="49">
        <v>271890.61</v>
      </c>
      <c r="M45" s="49">
        <v>398677.04</v>
      </c>
      <c r="N45" s="49">
        <v>1855161.56</v>
      </c>
    </row>
    <row r="46" spans="1:14" x14ac:dyDescent="0.2">
      <c r="A46">
        <v>11079</v>
      </c>
      <c r="B46" s="50">
        <v>14879359</v>
      </c>
      <c r="C46">
        <v>1.39</v>
      </c>
      <c r="D46">
        <v>0</v>
      </c>
      <c r="E46" s="49">
        <v>503267.98</v>
      </c>
      <c r="F46">
        <v>0</v>
      </c>
      <c r="G46" s="49">
        <v>7176.11</v>
      </c>
      <c r="H46">
        <v>0</v>
      </c>
      <c r="I46" s="49">
        <v>41332.53</v>
      </c>
      <c r="J46">
        <v>0</v>
      </c>
      <c r="K46">
        <v>0</v>
      </c>
      <c r="L46" s="49">
        <v>136554.71</v>
      </c>
      <c r="M46" s="49">
        <v>185063.34</v>
      </c>
      <c r="N46" s="49">
        <v>688331.32</v>
      </c>
    </row>
    <row r="47" spans="1:14" x14ac:dyDescent="0.2">
      <c r="A47">
        <v>11082</v>
      </c>
      <c r="B47" s="50">
        <v>808878712</v>
      </c>
      <c r="C47">
        <v>1.55</v>
      </c>
      <c r="D47">
        <v>0</v>
      </c>
      <c r="E47" s="49">
        <v>27314499.449999999</v>
      </c>
      <c r="F47">
        <v>0</v>
      </c>
      <c r="G47" s="49">
        <v>237453.49</v>
      </c>
      <c r="H47">
        <v>0</v>
      </c>
      <c r="I47" s="49">
        <v>1367670.08</v>
      </c>
      <c r="J47">
        <v>0</v>
      </c>
      <c r="K47">
        <v>0</v>
      </c>
      <c r="L47" s="49">
        <v>4799053.24</v>
      </c>
      <c r="M47" s="49">
        <v>6404176.7999999998</v>
      </c>
      <c r="N47" s="49">
        <v>33718676.259999998</v>
      </c>
    </row>
    <row r="48" spans="1:14" x14ac:dyDescent="0.2">
      <c r="A48">
        <v>12108</v>
      </c>
      <c r="B48" s="50">
        <v>24312231</v>
      </c>
      <c r="C48">
        <v>2.64</v>
      </c>
      <c r="D48">
        <v>0</v>
      </c>
      <c r="E48" s="49">
        <v>811894.31</v>
      </c>
      <c r="F48">
        <v>0</v>
      </c>
      <c r="G48" s="49">
        <v>20615.48</v>
      </c>
      <c r="H48" s="49">
        <v>3794.62</v>
      </c>
      <c r="I48" s="49">
        <v>78445.27</v>
      </c>
      <c r="J48" s="49">
        <v>1457.62</v>
      </c>
      <c r="K48" s="49">
        <v>2247.41</v>
      </c>
      <c r="L48" s="49">
        <v>270492.5</v>
      </c>
      <c r="M48" s="49">
        <v>377052.9</v>
      </c>
      <c r="N48" s="49">
        <v>1188947.21</v>
      </c>
    </row>
    <row r="49" spans="1:14" x14ac:dyDescent="0.2">
      <c r="A49">
        <v>12109</v>
      </c>
      <c r="B49" s="50">
        <v>310425814</v>
      </c>
      <c r="C49">
        <v>2.74</v>
      </c>
      <c r="D49">
        <v>0</v>
      </c>
      <c r="E49" s="49">
        <v>10355861.029999999</v>
      </c>
      <c r="F49">
        <v>0</v>
      </c>
      <c r="G49" s="49">
        <v>133160.51</v>
      </c>
      <c r="H49">
        <v>0</v>
      </c>
      <c r="I49" s="49">
        <v>530327.97</v>
      </c>
      <c r="J49">
        <v>0</v>
      </c>
      <c r="K49" s="49">
        <v>46324.72</v>
      </c>
      <c r="L49" s="49">
        <v>1900755.06</v>
      </c>
      <c r="M49" s="49">
        <v>2610568.2599999998</v>
      </c>
      <c r="N49" s="49">
        <v>12966429.289999999</v>
      </c>
    </row>
    <row r="50" spans="1:14" x14ac:dyDescent="0.2">
      <c r="A50">
        <v>12110</v>
      </c>
      <c r="B50" s="50">
        <v>45683458</v>
      </c>
      <c r="C50">
        <v>2.64</v>
      </c>
      <c r="D50">
        <v>0</v>
      </c>
      <c r="E50" s="49">
        <v>1525575.32</v>
      </c>
      <c r="F50">
        <v>0</v>
      </c>
      <c r="G50" s="49">
        <v>29411.46</v>
      </c>
      <c r="H50">
        <v>0</v>
      </c>
      <c r="I50" s="49">
        <v>116680.74</v>
      </c>
      <c r="J50">
        <v>0</v>
      </c>
      <c r="K50" s="49">
        <v>12546.78</v>
      </c>
      <c r="L50" s="49">
        <v>397700.42</v>
      </c>
      <c r="M50" s="49">
        <v>556339.4</v>
      </c>
      <c r="N50" s="49">
        <v>2081914.72</v>
      </c>
    </row>
    <row r="51" spans="1:14" x14ac:dyDescent="0.2">
      <c r="A51">
        <v>13054</v>
      </c>
      <c r="B51" s="50">
        <v>4651484</v>
      </c>
      <c r="C51">
        <v>2.2999999999999998</v>
      </c>
      <c r="D51">
        <v>0</v>
      </c>
      <c r="E51" s="49">
        <v>155876.35</v>
      </c>
      <c r="F51">
        <v>675.43</v>
      </c>
      <c r="G51" s="49">
        <v>5964.44</v>
      </c>
      <c r="H51">
        <v>0</v>
      </c>
      <c r="I51" s="49">
        <v>29772.880000000001</v>
      </c>
      <c r="J51">
        <v>251.22</v>
      </c>
      <c r="K51">
        <v>0</v>
      </c>
      <c r="L51" s="49">
        <v>42007.14</v>
      </c>
      <c r="M51" s="49">
        <v>78671.11</v>
      </c>
      <c r="N51" s="49">
        <v>234547.46</v>
      </c>
    </row>
    <row r="52" spans="1:14" x14ac:dyDescent="0.2">
      <c r="A52">
        <v>13055</v>
      </c>
      <c r="B52" s="50">
        <v>27148598</v>
      </c>
      <c r="C52">
        <v>2.36</v>
      </c>
      <c r="D52">
        <v>0</v>
      </c>
      <c r="E52" s="49">
        <v>909220.66</v>
      </c>
      <c r="F52">
        <v>0</v>
      </c>
      <c r="G52" s="49">
        <v>45077</v>
      </c>
      <c r="H52">
        <v>0</v>
      </c>
      <c r="I52" s="49">
        <v>183473.95</v>
      </c>
      <c r="J52">
        <v>0</v>
      </c>
      <c r="K52">
        <v>0</v>
      </c>
      <c r="L52" s="49">
        <v>265477.57</v>
      </c>
      <c r="M52" s="49">
        <v>494028.52</v>
      </c>
      <c r="N52" s="49">
        <v>1403249.18</v>
      </c>
    </row>
    <row r="53" spans="1:14" x14ac:dyDescent="0.2">
      <c r="A53">
        <v>13057</v>
      </c>
      <c r="B53" s="50">
        <v>2719953</v>
      </c>
      <c r="C53">
        <v>2.91</v>
      </c>
      <c r="D53">
        <v>0</v>
      </c>
      <c r="E53" s="49">
        <v>90579.520000000004</v>
      </c>
      <c r="F53">
        <v>0</v>
      </c>
      <c r="G53" s="49">
        <v>3224.71</v>
      </c>
      <c r="H53">
        <v>208.31</v>
      </c>
      <c r="I53" s="49">
        <v>14912</v>
      </c>
      <c r="J53">
        <v>0</v>
      </c>
      <c r="K53">
        <v>0</v>
      </c>
      <c r="L53" s="49">
        <v>20826.830000000002</v>
      </c>
      <c r="M53" s="49">
        <v>39171.85</v>
      </c>
      <c r="N53" s="49">
        <v>129751.37</v>
      </c>
    </row>
    <row r="54" spans="1:14" x14ac:dyDescent="0.2">
      <c r="A54">
        <v>13058</v>
      </c>
      <c r="B54" s="50">
        <v>3189355</v>
      </c>
      <c r="C54">
        <v>2.63</v>
      </c>
      <c r="D54">
        <v>0</v>
      </c>
      <c r="E54" s="49">
        <v>106517.79</v>
      </c>
      <c r="F54">
        <v>0</v>
      </c>
      <c r="G54" s="49">
        <v>4192</v>
      </c>
      <c r="H54">
        <v>0</v>
      </c>
      <c r="I54" s="49">
        <v>21649.8</v>
      </c>
      <c r="J54">
        <v>97.41</v>
      </c>
      <c r="K54">
        <v>0</v>
      </c>
      <c r="L54" s="49">
        <v>30750.52</v>
      </c>
      <c r="M54" s="49">
        <v>56689.72</v>
      </c>
      <c r="N54" s="49">
        <v>163207.51</v>
      </c>
    </row>
    <row r="55" spans="1:14" x14ac:dyDescent="0.2">
      <c r="A55">
        <v>13059</v>
      </c>
      <c r="B55" s="50">
        <v>17371823</v>
      </c>
      <c r="C55">
        <v>2.58</v>
      </c>
      <c r="D55">
        <v>0</v>
      </c>
      <c r="E55" s="49">
        <v>580480.51</v>
      </c>
      <c r="F55">
        <v>0</v>
      </c>
      <c r="G55" s="49">
        <v>24349.4</v>
      </c>
      <c r="H55">
        <v>0</v>
      </c>
      <c r="I55" s="49">
        <v>106386.85</v>
      </c>
      <c r="J55">
        <v>909.49</v>
      </c>
      <c r="K55">
        <v>0</v>
      </c>
      <c r="L55" s="49">
        <v>150256.59</v>
      </c>
      <c r="M55" s="49">
        <v>281902.33</v>
      </c>
      <c r="N55" s="49">
        <v>862382.84</v>
      </c>
    </row>
    <row r="56" spans="1:14" x14ac:dyDescent="0.2">
      <c r="A56">
        <v>13060</v>
      </c>
      <c r="B56" s="50">
        <v>3303616</v>
      </c>
      <c r="C56">
        <v>2.2999999999999998</v>
      </c>
      <c r="D56">
        <v>0</v>
      </c>
      <c r="E56" s="49">
        <v>110707.81</v>
      </c>
      <c r="F56">
        <v>0</v>
      </c>
      <c r="G56" s="49">
        <v>3269</v>
      </c>
      <c r="H56">
        <v>0</v>
      </c>
      <c r="I56" s="49">
        <v>11957.55</v>
      </c>
      <c r="J56">
        <v>49.57</v>
      </c>
      <c r="K56">
        <v>0</v>
      </c>
      <c r="L56" s="49">
        <v>21627.3</v>
      </c>
      <c r="M56" s="49">
        <v>36903.42</v>
      </c>
      <c r="N56" s="49">
        <v>147611.23000000001</v>
      </c>
    </row>
    <row r="57" spans="1:14" x14ac:dyDescent="0.2">
      <c r="A57">
        <v>13061</v>
      </c>
      <c r="B57" s="50">
        <v>14471886</v>
      </c>
      <c r="C57">
        <v>3</v>
      </c>
      <c r="D57">
        <v>0</v>
      </c>
      <c r="E57" s="49">
        <v>481494.12</v>
      </c>
      <c r="F57">
        <v>0</v>
      </c>
      <c r="G57" s="49">
        <v>17963</v>
      </c>
      <c r="H57">
        <v>0</v>
      </c>
      <c r="I57" s="49">
        <v>129562.8</v>
      </c>
      <c r="J57">
        <v>478.22</v>
      </c>
      <c r="K57">
        <v>0</v>
      </c>
      <c r="L57" s="49">
        <v>143359.95000000001</v>
      </c>
      <c r="M57" s="49">
        <v>291363.96999999997</v>
      </c>
      <c r="N57" s="49">
        <v>772858.09</v>
      </c>
    </row>
    <row r="58" spans="1:14" x14ac:dyDescent="0.2">
      <c r="A58">
        <v>13062</v>
      </c>
      <c r="B58" s="50">
        <v>3398872</v>
      </c>
      <c r="C58">
        <v>2.19</v>
      </c>
      <c r="D58">
        <v>0</v>
      </c>
      <c r="E58" s="49">
        <v>114028.18</v>
      </c>
      <c r="F58">
        <v>0</v>
      </c>
      <c r="G58" s="49">
        <v>2908</v>
      </c>
      <c r="H58">
        <v>0</v>
      </c>
      <c r="I58" s="49">
        <v>12722.42</v>
      </c>
      <c r="J58">
        <v>266.85000000000002</v>
      </c>
      <c r="K58">
        <v>0</v>
      </c>
      <c r="L58" s="49">
        <v>22842.42</v>
      </c>
      <c r="M58" s="49">
        <v>38739.68</v>
      </c>
      <c r="N58" s="49">
        <v>152767.85999999999</v>
      </c>
    </row>
    <row r="59" spans="1:14" x14ac:dyDescent="0.2">
      <c r="A59">
        <v>14126</v>
      </c>
      <c r="B59" s="50">
        <v>66627280</v>
      </c>
      <c r="C59">
        <v>1.41</v>
      </c>
      <c r="D59">
        <v>0</v>
      </c>
      <c r="E59" s="49">
        <v>2253092.75</v>
      </c>
      <c r="F59">
        <v>0</v>
      </c>
      <c r="G59" s="49">
        <v>66742.17</v>
      </c>
      <c r="H59">
        <v>0</v>
      </c>
      <c r="I59" s="49">
        <v>164554.47</v>
      </c>
      <c r="J59" s="49">
        <v>20614.86</v>
      </c>
      <c r="K59">
        <v>213.14</v>
      </c>
      <c r="L59" s="49">
        <v>527342.66</v>
      </c>
      <c r="M59" s="49">
        <v>779467.3</v>
      </c>
      <c r="N59" s="49">
        <v>3032560.05</v>
      </c>
    </row>
    <row r="60" spans="1:14" x14ac:dyDescent="0.2">
      <c r="A60">
        <v>14127</v>
      </c>
      <c r="B60" s="50">
        <v>32388889</v>
      </c>
      <c r="C60">
        <v>1.41</v>
      </c>
      <c r="D60">
        <v>0</v>
      </c>
      <c r="E60" s="49">
        <v>1095274.6499999999</v>
      </c>
      <c r="F60">
        <v>0</v>
      </c>
      <c r="G60" s="49">
        <v>36561.089999999997</v>
      </c>
      <c r="H60">
        <v>0</v>
      </c>
      <c r="I60" s="49">
        <v>87191.94</v>
      </c>
      <c r="J60">
        <v>0</v>
      </c>
      <c r="K60" s="49">
        <v>8817.31</v>
      </c>
      <c r="L60" s="49">
        <v>291107.78999999998</v>
      </c>
      <c r="M60" s="49">
        <v>423678.13</v>
      </c>
      <c r="N60" s="49">
        <v>1518952.78</v>
      </c>
    </row>
    <row r="61" spans="1:14" x14ac:dyDescent="0.2">
      <c r="A61">
        <v>14129</v>
      </c>
      <c r="B61" s="50">
        <v>131483556</v>
      </c>
      <c r="C61">
        <v>1.39</v>
      </c>
      <c r="D61">
        <v>0</v>
      </c>
      <c r="E61" s="49">
        <v>4447198.5599999996</v>
      </c>
      <c r="F61">
        <v>0</v>
      </c>
      <c r="G61" s="49">
        <v>118449.12</v>
      </c>
      <c r="H61">
        <v>0</v>
      </c>
      <c r="I61" s="49">
        <v>282722.64</v>
      </c>
      <c r="J61">
        <v>7.74</v>
      </c>
      <c r="K61" s="49">
        <v>3019.69</v>
      </c>
      <c r="L61" s="49">
        <v>938498.1</v>
      </c>
      <c r="M61" s="49">
        <v>1342697.28</v>
      </c>
      <c r="N61" s="49">
        <v>5789895.8399999999</v>
      </c>
    </row>
    <row r="62" spans="1:14" x14ac:dyDescent="0.2">
      <c r="A62">
        <v>14130</v>
      </c>
      <c r="B62" s="50">
        <v>252132221</v>
      </c>
      <c r="C62">
        <v>1.59</v>
      </c>
      <c r="D62">
        <v>0</v>
      </c>
      <c r="E62" s="49">
        <v>8510629.8300000001</v>
      </c>
      <c r="F62">
        <v>36.35</v>
      </c>
      <c r="G62" s="49">
        <v>47930.26</v>
      </c>
      <c r="H62">
        <v>0</v>
      </c>
      <c r="I62" s="49">
        <v>114414.05</v>
      </c>
      <c r="J62">
        <v>687.76</v>
      </c>
      <c r="K62">
        <v>402.3</v>
      </c>
      <c r="L62" s="49">
        <v>349093.6</v>
      </c>
      <c r="M62" s="49">
        <v>512564.32</v>
      </c>
      <c r="N62" s="49">
        <v>9023194.1500000004</v>
      </c>
    </row>
    <row r="63" spans="1:14" x14ac:dyDescent="0.2">
      <c r="A63">
        <v>15001</v>
      </c>
      <c r="B63" s="50">
        <v>17983675</v>
      </c>
      <c r="C63">
        <v>2.2999999999999998</v>
      </c>
      <c r="D63">
        <v>0</v>
      </c>
      <c r="E63" s="49">
        <v>602652.73</v>
      </c>
      <c r="F63">
        <v>0</v>
      </c>
      <c r="G63" s="49">
        <v>40922.980000000003</v>
      </c>
      <c r="H63">
        <v>0</v>
      </c>
      <c r="I63" s="49">
        <v>64729.21</v>
      </c>
      <c r="J63">
        <v>0</v>
      </c>
      <c r="K63">
        <v>0</v>
      </c>
      <c r="L63" s="49">
        <v>224632.57</v>
      </c>
      <c r="M63" s="49">
        <v>330284.76</v>
      </c>
      <c r="N63" s="49">
        <v>932937.49</v>
      </c>
    </row>
    <row r="64" spans="1:14" x14ac:dyDescent="0.2">
      <c r="A64">
        <v>15002</v>
      </c>
      <c r="B64" s="50">
        <v>717128382</v>
      </c>
      <c r="C64">
        <v>2.0099999999999998</v>
      </c>
      <c r="D64">
        <v>0</v>
      </c>
      <c r="E64" s="49">
        <v>24103093.68</v>
      </c>
      <c r="F64">
        <v>0</v>
      </c>
      <c r="G64" s="49">
        <v>373874.64</v>
      </c>
      <c r="H64">
        <v>0</v>
      </c>
      <c r="I64" s="49">
        <v>659559.05000000005</v>
      </c>
      <c r="J64">
        <v>0</v>
      </c>
      <c r="K64">
        <v>0</v>
      </c>
      <c r="L64" s="49">
        <v>1574834.38</v>
      </c>
      <c r="M64" s="49">
        <v>2608268.06</v>
      </c>
      <c r="N64" s="49">
        <v>26711361.739999998</v>
      </c>
    </row>
    <row r="65" spans="1:14" x14ac:dyDescent="0.2">
      <c r="A65">
        <v>15003</v>
      </c>
      <c r="B65" s="50">
        <v>61966910</v>
      </c>
      <c r="C65">
        <v>1.98</v>
      </c>
      <c r="D65">
        <v>0</v>
      </c>
      <c r="E65" s="49">
        <v>2083380.81</v>
      </c>
      <c r="F65">
        <v>0</v>
      </c>
      <c r="G65" s="49">
        <v>21605.97</v>
      </c>
      <c r="H65">
        <v>926.61</v>
      </c>
      <c r="I65" s="49">
        <v>39300.519999999997</v>
      </c>
      <c r="J65">
        <v>501.98</v>
      </c>
      <c r="K65">
        <v>0</v>
      </c>
      <c r="L65" s="49">
        <v>89293.17</v>
      </c>
      <c r="M65" s="49">
        <v>151628.25</v>
      </c>
      <c r="N65" s="49">
        <v>2235009.06</v>
      </c>
    </row>
    <row r="66" spans="1:14" x14ac:dyDescent="0.2">
      <c r="A66">
        <v>15004</v>
      </c>
      <c r="B66" s="50">
        <v>20913767</v>
      </c>
      <c r="C66">
        <v>1.95</v>
      </c>
      <c r="D66">
        <v>0</v>
      </c>
      <c r="E66" s="49">
        <v>703354.04</v>
      </c>
      <c r="F66">
        <v>0</v>
      </c>
      <c r="G66" s="49">
        <v>34212.22</v>
      </c>
      <c r="H66">
        <v>0</v>
      </c>
      <c r="I66" s="49">
        <v>58056.58</v>
      </c>
      <c r="J66">
        <v>0</v>
      </c>
      <c r="K66">
        <v>0</v>
      </c>
      <c r="L66" s="49">
        <v>142577.26999999999</v>
      </c>
      <c r="M66" s="49">
        <v>234846.06</v>
      </c>
      <c r="N66" s="49">
        <v>938200.1</v>
      </c>
    </row>
    <row r="67" spans="1:14" x14ac:dyDescent="0.2">
      <c r="A67">
        <v>16090</v>
      </c>
      <c r="B67" s="50">
        <v>281757133</v>
      </c>
      <c r="C67">
        <v>1.68</v>
      </c>
      <c r="D67">
        <v>0</v>
      </c>
      <c r="E67" s="49">
        <v>9501909.9299999997</v>
      </c>
      <c r="F67">
        <v>0</v>
      </c>
      <c r="G67" s="49">
        <v>197053.63</v>
      </c>
      <c r="H67">
        <v>0</v>
      </c>
      <c r="I67" s="49">
        <v>661724.81000000006</v>
      </c>
      <c r="J67">
        <v>0</v>
      </c>
      <c r="K67">
        <v>0</v>
      </c>
      <c r="L67" s="49">
        <v>1773072.9</v>
      </c>
      <c r="M67" s="49">
        <v>2631851.34</v>
      </c>
      <c r="N67" s="49">
        <v>12133761.27</v>
      </c>
    </row>
    <row r="68" spans="1:14" x14ac:dyDescent="0.2">
      <c r="A68">
        <v>16092</v>
      </c>
      <c r="B68" s="50">
        <v>17142583</v>
      </c>
      <c r="C68">
        <v>1.65</v>
      </c>
      <c r="D68">
        <v>0</v>
      </c>
      <c r="E68" s="49">
        <v>578288.75</v>
      </c>
      <c r="F68">
        <v>0</v>
      </c>
      <c r="G68" s="49">
        <v>14138.45</v>
      </c>
      <c r="H68">
        <v>0</v>
      </c>
      <c r="I68" s="49">
        <v>49443.13</v>
      </c>
      <c r="J68" s="49">
        <v>2413.83</v>
      </c>
      <c r="K68">
        <v>0</v>
      </c>
      <c r="L68" s="49">
        <v>143617.45000000001</v>
      </c>
      <c r="M68" s="49">
        <v>209612.86</v>
      </c>
      <c r="N68" s="49">
        <v>787901.61</v>
      </c>
    </row>
    <row r="69" spans="1:14" x14ac:dyDescent="0.2">
      <c r="A69">
        <v>16094</v>
      </c>
      <c r="B69" s="50">
        <v>17163896</v>
      </c>
      <c r="C69">
        <v>1.71</v>
      </c>
      <c r="D69">
        <v>0</v>
      </c>
      <c r="E69" s="49">
        <v>578654.49</v>
      </c>
      <c r="F69">
        <v>0</v>
      </c>
      <c r="G69" s="49">
        <v>17858.810000000001</v>
      </c>
      <c r="H69">
        <v>0</v>
      </c>
      <c r="I69" s="49">
        <v>56904.52</v>
      </c>
      <c r="J69">
        <v>0</v>
      </c>
      <c r="K69">
        <v>0</v>
      </c>
      <c r="L69" s="49">
        <v>153333.96</v>
      </c>
      <c r="M69" s="49">
        <v>228097.28</v>
      </c>
      <c r="N69" s="49">
        <v>806751.77</v>
      </c>
    </row>
    <row r="70" spans="1:14" x14ac:dyDescent="0.2">
      <c r="A70">
        <v>16096</v>
      </c>
      <c r="B70" s="50">
        <v>441123249</v>
      </c>
      <c r="C70">
        <v>1.67</v>
      </c>
      <c r="D70">
        <v>0</v>
      </c>
      <c r="E70" s="49">
        <v>14877847.630000001</v>
      </c>
      <c r="F70" s="49">
        <v>26232.49</v>
      </c>
      <c r="G70" s="49">
        <v>174520.08</v>
      </c>
      <c r="H70">
        <v>0</v>
      </c>
      <c r="I70" s="49">
        <v>590637.31999999995</v>
      </c>
      <c r="J70" s="49">
        <v>319145.95</v>
      </c>
      <c r="K70">
        <v>0</v>
      </c>
      <c r="L70" s="49">
        <v>1533794.23</v>
      </c>
      <c r="M70" s="49">
        <v>2644330.0699999998</v>
      </c>
      <c r="N70" s="49">
        <v>17522177.699999999</v>
      </c>
    </row>
    <row r="71" spans="1:14" x14ac:dyDescent="0.2">
      <c r="A71">
        <v>16097</v>
      </c>
      <c r="B71" s="50">
        <v>35709705</v>
      </c>
      <c r="C71">
        <v>1.69</v>
      </c>
      <c r="D71">
        <v>0</v>
      </c>
      <c r="E71" s="49">
        <v>1204143.04</v>
      </c>
      <c r="F71">
        <v>0</v>
      </c>
      <c r="G71" s="49">
        <v>20329.87</v>
      </c>
      <c r="H71">
        <v>0</v>
      </c>
      <c r="I71" s="49">
        <v>67766.63</v>
      </c>
      <c r="J71" s="49">
        <v>1089.05</v>
      </c>
      <c r="K71">
        <v>0</v>
      </c>
      <c r="L71" s="49">
        <v>178549.63</v>
      </c>
      <c r="M71" s="49">
        <v>267735.18</v>
      </c>
      <c r="N71" s="49">
        <v>1471878.22</v>
      </c>
    </row>
    <row r="72" spans="1:14" x14ac:dyDescent="0.2">
      <c r="A72">
        <v>17121</v>
      </c>
      <c r="B72" s="50">
        <v>6503040</v>
      </c>
      <c r="C72">
        <v>2.58</v>
      </c>
      <c r="D72">
        <v>0</v>
      </c>
      <c r="E72" s="49">
        <v>217299.47</v>
      </c>
      <c r="F72">
        <v>0</v>
      </c>
      <c r="G72" s="49">
        <v>6087.55</v>
      </c>
      <c r="H72">
        <v>0</v>
      </c>
      <c r="I72" s="49">
        <v>114674.89</v>
      </c>
      <c r="J72">
        <v>0</v>
      </c>
      <c r="K72">
        <v>0</v>
      </c>
      <c r="L72" s="49">
        <v>61375.06</v>
      </c>
      <c r="M72" s="49">
        <v>182137.5</v>
      </c>
      <c r="N72" s="49">
        <v>399436.97</v>
      </c>
    </row>
    <row r="73" spans="1:14" x14ac:dyDescent="0.2">
      <c r="A73">
        <v>17122</v>
      </c>
      <c r="B73" s="50">
        <v>7491212</v>
      </c>
      <c r="C73">
        <v>2.57</v>
      </c>
      <c r="D73">
        <v>0</v>
      </c>
      <c r="E73" s="49">
        <v>250344.99</v>
      </c>
      <c r="F73">
        <v>0</v>
      </c>
      <c r="G73" s="49">
        <v>8918.15</v>
      </c>
      <c r="H73">
        <v>0</v>
      </c>
      <c r="I73" s="49">
        <v>133194.07</v>
      </c>
      <c r="J73">
        <v>0</v>
      </c>
      <c r="K73">
        <v>0</v>
      </c>
      <c r="L73" s="49">
        <v>77305</v>
      </c>
      <c r="M73" s="49">
        <v>219417.22</v>
      </c>
      <c r="N73" s="49">
        <v>469762.21</v>
      </c>
    </row>
    <row r="74" spans="1:14" x14ac:dyDescent="0.2">
      <c r="A74">
        <v>17124</v>
      </c>
      <c r="B74" s="50">
        <v>6516452</v>
      </c>
      <c r="C74">
        <v>2.56</v>
      </c>
      <c r="D74">
        <v>0</v>
      </c>
      <c r="E74" s="49">
        <v>217792.34</v>
      </c>
      <c r="F74">
        <v>0</v>
      </c>
      <c r="G74" s="49">
        <v>7027.52</v>
      </c>
      <c r="H74">
        <v>0</v>
      </c>
      <c r="I74" s="49">
        <v>138465.64000000001</v>
      </c>
      <c r="J74">
        <v>851.94</v>
      </c>
      <c r="K74">
        <v>0</v>
      </c>
      <c r="L74" s="49">
        <v>62391</v>
      </c>
      <c r="M74" s="49">
        <v>208736.1</v>
      </c>
      <c r="N74" s="49">
        <v>426528.44</v>
      </c>
    </row>
    <row r="75" spans="1:14" x14ac:dyDescent="0.2">
      <c r="A75">
        <v>17125</v>
      </c>
      <c r="B75" s="50">
        <v>50047306</v>
      </c>
      <c r="C75">
        <v>2.31</v>
      </c>
      <c r="D75">
        <v>0</v>
      </c>
      <c r="E75" s="49">
        <v>1676968.61</v>
      </c>
      <c r="F75">
        <v>0</v>
      </c>
      <c r="G75" s="49">
        <v>43459.51</v>
      </c>
      <c r="H75">
        <v>0</v>
      </c>
      <c r="I75" s="49">
        <v>856295.29</v>
      </c>
      <c r="J75">
        <v>0</v>
      </c>
      <c r="K75">
        <v>0</v>
      </c>
      <c r="L75" s="49">
        <v>432819.09</v>
      </c>
      <c r="M75" s="49">
        <v>1332573.8899999999</v>
      </c>
      <c r="N75" s="49">
        <v>3009542.5</v>
      </c>
    </row>
    <row r="76" spans="1:14" x14ac:dyDescent="0.2">
      <c r="A76">
        <v>17126</v>
      </c>
      <c r="B76" s="50">
        <v>12084115</v>
      </c>
      <c r="C76">
        <v>2.4</v>
      </c>
      <c r="D76">
        <v>0</v>
      </c>
      <c r="E76" s="49">
        <v>404537.5</v>
      </c>
      <c r="F76">
        <v>0</v>
      </c>
      <c r="G76" s="49">
        <v>8871.6</v>
      </c>
      <c r="H76">
        <v>0</v>
      </c>
      <c r="I76" s="49">
        <v>172762.6</v>
      </c>
      <c r="J76">
        <v>592.17999999999995</v>
      </c>
      <c r="K76">
        <v>0</v>
      </c>
      <c r="L76" s="49">
        <v>96933.09</v>
      </c>
      <c r="M76" s="49">
        <v>279159.46000000002</v>
      </c>
      <c r="N76" s="49">
        <v>683696.96</v>
      </c>
    </row>
    <row r="77" spans="1:14" x14ac:dyDescent="0.2">
      <c r="A77">
        <v>18047</v>
      </c>
      <c r="B77" s="50">
        <v>19940420</v>
      </c>
      <c r="C77">
        <v>2.2599999999999998</v>
      </c>
      <c r="D77">
        <v>0</v>
      </c>
      <c r="E77" s="49">
        <v>668498.99</v>
      </c>
      <c r="F77" s="49">
        <v>11927.41</v>
      </c>
      <c r="G77" s="49">
        <v>61082.79</v>
      </c>
      <c r="H77">
        <v>0</v>
      </c>
      <c r="I77" s="49">
        <v>48233.93</v>
      </c>
      <c r="J77" s="49">
        <v>3651.43</v>
      </c>
      <c r="K77" s="49">
        <v>66030.25</v>
      </c>
      <c r="L77" s="49">
        <v>325279.82</v>
      </c>
      <c r="M77" s="49">
        <v>516205.63</v>
      </c>
      <c r="N77" s="49">
        <v>1184704.6200000001</v>
      </c>
    </row>
    <row r="78" spans="1:14" x14ac:dyDescent="0.2">
      <c r="A78">
        <v>18050</v>
      </c>
      <c r="B78" s="50">
        <v>21413062</v>
      </c>
      <c r="C78">
        <v>2.0699999999999998</v>
      </c>
      <c r="D78">
        <v>0</v>
      </c>
      <c r="E78" s="49">
        <v>719264.54</v>
      </c>
      <c r="F78">
        <v>0</v>
      </c>
      <c r="G78" s="49">
        <v>46102.28</v>
      </c>
      <c r="H78">
        <v>0</v>
      </c>
      <c r="I78" s="49">
        <v>31765.78</v>
      </c>
      <c r="J78">
        <v>0</v>
      </c>
      <c r="K78">
        <v>0</v>
      </c>
      <c r="L78" s="49">
        <v>231605.99</v>
      </c>
      <c r="M78" s="49">
        <v>309474.03999999998</v>
      </c>
      <c r="N78" s="49">
        <v>1028738.58</v>
      </c>
    </row>
    <row r="79" spans="1:14" x14ac:dyDescent="0.2">
      <c r="A79">
        <v>19139</v>
      </c>
      <c r="B79" s="50">
        <v>24690024</v>
      </c>
      <c r="C79">
        <v>1.96</v>
      </c>
      <c r="D79">
        <v>0</v>
      </c>
      <c r="E79" s="49">
        <v>830269.21</v>
      </c>
      <c r="F79">
        <v>0</v>
      </c>
      <c r="G79" s="49">
        <v>18429.150000000001</v>
      </c>
      <c r="H79">
        <v>0</v>
      </c>
      <c r="I79" s="49">
        <v>75335.97</v>
      </c>
      <c r="J79">
        <v>0</v>
      </c>
      <c r="K79">
        <v>0</v>
      </c>
      <c r="L79" s="49">
        <v>210060.09</v>
      </c>
      <c r="M79" s="49">
        <v>303825.21000000002</v>
      </c>
      <c r="N79" s="49">
        <v>1134094.42</v>
      </c>
    </row>
    <row r="80" spans="1:14" x14ac:dyDescent="0.2">
      <c r="A80">
        <v>19140</v>
      </c>
      <c r="B80" s="50">
        <v>9585071</v>
      </c>
      <c r="C80">
        <v>1.96</v>
      </c>
      <c r="D80">
        <v>0</v>
      </c>
      <c r="E80" s="49">
        <v>322324.08</v>
      </c>
      <c r="F80">
        <v>0</v>
      </c>
      <c r="G80" s="49">
        <v>5300.78</v>
      </c>
      <c r="H80">
        <v>0</v>
      </c>
      <c r="I80" s="49">
        <v>22332.13</v>
      </c>
      <c r="J80">
        <v>149.77000000000001</v>
      </c>
      <c r="K80">
        <v>0</v>
      </c>
      <c r="L80" s="49">
        <v>61744.88</v>
      </c>
      <c r="M80" s="49">
        <v>89527.56</v>
      </c>
      <c r="N80" s="49">
        <v>411851.64</v>
      </c>
    </row>
    <row r="81" spans="1:14" x14ac:dyDescent="0.2">
      <c r="A81">
        <v>19142</v>
      </c>
      <c r="B81" s="50">
        <v>320374775</v>
      </c>
      <c r="C81">
        <v>2</v>
      </c>
      <c r="D81">
        <v>0</v>
      </c>
      <c r="E81" s="49">
        <v>10769077.689999999</v>
      </c>
      <c r="F81">
        <v>0</v>
      </c>
      <c r="G81" s="49">
        <v>162711.75</v>
      </c>
      <c r="H81">
        <v>0</v>
      </c>
      <c r="I81" s="49">
        <v>684908.28</v>
      </c>
      <c r="J81">
        <v>0</v>
      </c>
      <c r="K81">
        <v>0</v>
      </c>
      <c r="L81" s="49">
        <v>2059127.4</v>
      </c>
      <c r="M81" s="49">
        <v>2906747.43</v>
      </c>
      <c r="N81" s="49">
        <v>13675825.119999999</v>
      </c>
    </row>
    <row r="82" spans="1:14" x14ac:dyDescent="0.2">
      <c r="A82">
        <v>19144</v>
      </c>
      <c r="B82" s="50">
        <v>43157737</v>
      </c>
      <c r="C82">
        <v>2.19</v>
      </c>
      <c r="D82">
        <v>0</v>
      </c>
      <c r="E82" s="49">
        <v>1447891.58</v>
      </c>
      <c r="F82">
        <v>0</v>
      </c>
      <c r="G82" s="49">
        <v>40641.14</v>
      </c>
      <c r="H82">
        <v>0</v>
      </c>
      <c r="I82" s="49">
        <v>141324.10999999999</v>
      </c>
      <c r="J82">
        <v>0</v>
      </c>
      <c r="K82">
        <v>0</v>
      </c>
      <c r="L82" s="49">
        <v>385459.84</v>
      </c>
      <c r="M82" s="49">
        <v>567425.07999999996</v>
      </c>
      <c r="N82" s="49">
        <v>2015316.66</v>
      </c>
    </row>
    <row r="83" spans="1:14" x14ac:dyDescent="0.2">
      <c r="A83">
        <v>19147</v>
      </c>
      <c r="B83" s="50">
        <v>11312807</v>
      </c>
      <c r="C83">
        <v>1.96</v>
      </c>
      <c r="D83">
        <v>0</v>
      </c>
      <c r="E83" s="49">
        <v>380423.91</v>
      </c>
      <c r="F83">
        <v>0</v>
      </c>
      <c r="G83" s="49">
        <v>8334.57</v>
      </c>
      <c r="H83">
        <v>0</v>
      </c>
      <c r="I83" s="49">
        <v>35087.24</v>
      </c>
      <c r="J83">
        <v>978.6</v>
      </c>
      <c r="K83">
        <v>0</v>
      </c>
      <c r="L83" s="49">
        <v>94055.84</v>
      </c>
      <c r="M83" s="49">
        <v>138456.25</v>
      </c>
      <c r="N83" s="49">
        <v>518880.16</v>
      </c>
    </row>
    <row r="84" spans="1:14" x14ac:dyDescent="0.2">
      <c r="A84">
        <v>19148</v>
      </c>
      <c r="B84" s="50">
        <v>107913774</v>
      </c>
      <c r="C84">
        <v>1.96</v>
      </c>
      <c r="D84">
        <v>0</v>
      </c>
      <c r="E84" s="49">
        <v>3628894.18</v>
      </c>
      <c r="F84">
        <v>0</v>
      </c>
      <c r="G84" s="49">
        <v>64347.519999999997</v>
      </c>
      <c r="H84">
        <v>0</v>
      </c>
      <c r="I84" s="49">
        <v>270876.28999999998</v>
      </c>
      <c r="J84">
        <v>0</v>
      </c>
      <c r="K84">
        <v>0</v>
      </c>
      <c r="L84" s="49">
        <v>776637.94</v>
      </c>
      <c r="M84" s="49">
        <v>1111861.75</v>
      </c>
      <c r="N84" s="49">
        <v>4740755.93</v>
      </c>
    </row>
    <row r="85" spans="1:14" x14ac:dyDescent="0.2">
      <c r="A85">
        <v>19149</v>
      </c>
      <c r="B85" s="50">
        <v>164660362</v>
      </c>
      <c r="C85">
        <v>1.98</v>
      </c>
      <c r="D85">
        <v>0</v>
      </c>
      <c r="E85" s="49">
        <v>5536022.9800000004</v>
      </c>
      <c r="F85">
        <v>0</v>
      </c>
      <c r="G85" s="49">
        <v>80128.53</v>
      </c>
      <c r="H85">
        <v>0</v>
      </c>
      <c r="I85" s="49">
        <v>337367.95</v>
      </c>
      <c r="J85">
        <v>0</v>
      </c>
      <c r="K85">
        <v>0</v>
      </c>
      <c r="L85" s="49">
        <v>1030472.03</v>
      </c>
      <c r="M85" s="49">
        <v>1447968.51</v>
      </c>
      <c r="N85" s="49">
        <v>6983991.4900000002</v>
      </c>
    </row>
    <row r="86" spans="1:14" x14ac:dyDescent="0.2">
      <c r="A86">
        <v>19150</v>
      </c>
      <c r="B86" s="50">
        <v>15786802</v>
      </c>
      <c r="C86">
        <v>2.04</v>
      </c>
      <c r="D86">
        <v>0</v>
      </c>
      <c r="E86" s="49">
        <v>530440.97</v>
      </c>
      <c r="F86">
        <v>0</v>
      </c>
      <c r="G86" s="49">
        <v>15708.6</v>
      </c>
      <c r="H86">
        <v>0</v>
      </c>
      <c r="I86" s="49">
        <v>56375.1</v>
      </c>
      <c r="J86">
        <v>0</v>
      </c>
      <c r="K86">
        <v>0</v>
      </c>
      <c r="L86" s="49">
        <v>142101.72</v>
      </c>
      <c r="M86" s="49">
        <v>214185.42</v>
      </c>
      <c r="N86" s="49">
        <v>744626.39</v>
      </c>
    </row>
    <row r="87" spans="1:14" x14ac:dyDescent="0.2">
      <c r="A87">
        <v>19151</v>
      </c>
      <c r="B87" s="50">
        <v>34620781</v>
      </c>
      <c r="C87">
        <v>1.92</v>
      </c>
      <c r="D87">
        <v>0</v>
      </c>
      <c r="E87" s="49">
        <v>1164692.93</v>
      </c>
      <c r="F87">
        <v>0</v>
      </c>
      <c r="G87" s="49">
        <v>19107.490000000002</v>
      </c>
      <c r="H87">
        <v>0</v>
      </c>
      <c r="I87" s="49">
        <v>80457.279999999999</v>
      </c>
      <c r="J87">
        <v>0.01</v>
      </c>
      <c r="K87">
        <v>0</v>
      </c>
      <c r="L87" s="49">
        <v>229314.16</v>
      </c>
      <c r="M87" s="49">
        <v>328878.94</v>
      </c>
      <c r="N87" s="49">
        <v>1493571.87</v>
      </c>
    </row>
    <row r="88" spans="1:14" x14ac:dyDescent="0.2">
      <c r="A88">
        <v>19152</v>
      </c>
      <c r="B88" s="50">
        <v>249548115</v>
      </c>
      <c r="C88">
        <v>2</v>
      </c>
      <c r="D88">
        <v>0</v>
      </c>
      <c r="E88" s="49">
        <v>8388310.3399999999</v>
      </c>
      <c r="F88">
        <v>0</v>
      </c>
      <c r="G88" s="49">
        <v>140962.85999999999</v>
      </c>
      <c r="H88">
        <v>0</v>
      </c>
      <c r="I88" s="49">
        <v>593698.53</v>
      </c>
      <c r="J88">
        <v>0</v>
      </c>
      <c r="K88">
        <v>0</v>
      </c>
      <c r="L88" s="49">
        <v>1844241.73</v>
      </c>
      <c r="M88" s="49">
        <v>2578903.12</v>
      </c>
      <c r="N88" s="49">
        <v>10967213.460000001</v>
      </c>
    </row>
    <row r="89" spans="1:14" x14ac:dyDescent="0.2">
      <c r="A89">
        <v>19153</v>
      </c>
      <c r="B89">
        <v>0</v>
      </c>
      <c r="C89">
        <v>0</v>
      </c>
      <c r="D89">
        <v>0</v>
      </c>
      <c r="E89">
        <v>0</v>
      </c>
      <c r="F89">
        <v>0</v>
      </c>
      <c r="G89">
        <v>0</v>
      </c>
      <c r="H89">
        <v>0</v>
      </c>
      <c r="I89">
        <v>0</v>
      </c>
      <c r="J89">
        <v>0</v>
      </c>
      <c r="K89">
        <v>0</v>
      </c>
      <c r="L89">
        <v>0</v>
      </c>
      <c r="M89">
        <v>0</v>
      </c>
      <c r="N89">
        <v>0</v>
      </c>
    </row>
    <row r="90" spans="1:14" x14ac:dyDescent="0.2">
      <c r="A90">
        <v>20001</v>
      </c>
      <c r="B90" s="50">
        <v>63962477</v>
      </c>
      <c r="C90">
        <v>2.62</v>
      </c>
      <c r="D90">
        <v>0</v>
      </c>
      <c r="E90" s="49">
        <v>2136432.44</v>
      </c>
      <c r="F90">
        <v>0</v>
      </c>
      <c r="G90" s="49">
        <v>17594</v>
      </c>
      <c r="H90">
        <v>0</v>
      </c>
      <c r="I90" s="49">
        <v>75912.62</v>
      </c>
      <c r="J90">
        <v>0</v>
      </c>
      <c r="K90" s="49">
        <v>6668.41</v>
      </c>
      <c r="L90" s="49">
        <v>402166.62</v>
      </c>
      <c r="M90" s="49">
        <v>502341.65</v>
      </c>
      <c r="N90" s="49">
        <v>2638774.09</v>
      </c>
    </row>
    <row r="91" spans="1:14" x14ac:dyDescent="0.2">
      <c r="A91">
        <v>20002</v>
      </c>
      <c r="B91" s="50">
        <v>67113376</v>
      </c>
      <c r="C91">
        <v>2.64</v>
      </c>
      <c r="D91">
        <v>0</v>
      </c>
      <c r="E91" s="49">
        <v>2241216.29</v>
      </c>
      <c r="F91" s="49">
        <v>2114.23</v>
      </c>
      <c r="G91" s="49">
        <v>32690.58</v>
      </c>
      <c r="H91" s="49">
        <v>1410.35</v>
      </c>
      <c r="I91" s="49">
        <v>114682.89</v>
      </c>
      <c r="J91" s="49">
        <v>35366.6</v>
      </c>
      <c r="K91">
        <v>804.04</v>
      </c>
      <c r="L91" s="49">
        <v>563904.07999999996</v>
      </c>
      <c r="M91" s="49">
        <v>750972.77</v>
      </c>
      <c r="N91" s="49">
        <v>2992189.06</v>
      </c>
    </row>
    <row r="92" spans="1:14" x14ac:dyDescent="0.2">
      <c r="A92">
        <v>21148</v>
      </c>
      <c r="B92" s="50">
        <v>11221305</v>
      </c>
      <c r="C92">
        <v>2.65</v>
      </c>
      <c r="D92">
        <v>0</v>
      </c>
      <c r="E92" s="49">
        <v>374691.16</v>
      </c>
      <c r="F92">
        <v>0</v>
      </c>
      <c r="G92" s="49">
        <v>19171.62</v>
      </c>
      <c r="H92">
        <v>0</v>
      </c>
      <c r="I92" s="49">
        <v>182901.36</v>
      </c>
      <c r="J92">
        <v>0</v>
      </c>
      <c r="K92">
        <v>0</v>
      </c>
      <c r="L92" s="49">
        <v>73127.509999999995</v>
      </c>
      <c r="M92" s="49">
        <v>275200.48</v>
      </c>
      <c r="N92" s="49">
        <v>649891.64</v>
      </c>
    </row>
    <row r="93" spans="1:14" x14ac:dyDescent="0.2">
      <c r="A93">
        <v>21149</v>
      </c>
      <c r="B93" s="50">
        <v>13782902</v>
      </c>
      <c r="C93">
        <v>2.4300000000000002</v>
      </c>
      <c r="D93">
        <v>0</v>
      </c>
      <c r="E93" s="49">
        <v>461265.63</v>
      </c>
      <c r="F93">
        <v>0</v>
      </c>
      <c r="G93" s="49">
        <v>24726.85</v>
      </c>
      <c r="H93">
        <v>0</v>
      </c>
      <c r="I93" s="49">
        <v>257723.57</v>
      </c>
      <c r="J93">
        <v>0</v>
      </c>
      <c r="K93">
        <v>0</v>
      </c>
      <c r="L93" s="49">
        <v>110371.87</v>
      </c>
      <c r="M93" s="49">
        <v>392822.28</v>
      </c>
      <c r="N93" s="49">
        <v>854087.91</v>
      </c>
    </row>
    <row r="94" spans="1:14" x14ac:dyDescent="0.2">
      <c r="A94">
        <v>21150</v>
      </c>
      <c r="B94" s="50">
        <v>11228862</v>
      </c>
      <c r="C94">
        <v>2.56</v>
      </c>
      <c r="D94">
        <v>0</v>
      </c>
      <c r="E94" s="49">
        <v>375290.13</v>
      </c>
      <c r="F94">
        <v>0</v>
      </c>
      <c r="G94" s="49">
        <v>18146.400000000001</v>
      </c>
      <c r="H94">
        <v>0</v>
      </c>
      <c r="I94" s="49">
        <v>173904.91</v>
      </c>
      <c r="J94" s="49">
        <v>1725.13</v>
      </c>
      <c r="K94">
        <v>0</v>
      </c>
      <c r="L94" s="49">
        <v>70116.210000000006</v>
      </c>
      <c r="M94" s="49">
        <v>263892.65000000002</v>
      </c>
      <c r="N94" s="49">
        <v>639182.78</v>
      </c>
    </row>
    <row r="95" spans="1:14" x14ac:dyDescent="0.2">
      <c r="A95">
        <v>21151</v>
      </c>
      <c r="B95" s="50">
        <v>35407437</v>
      </c>
      <c r="C95">
        <v>2.5499999999999998</v>
      </c>
      <c r="D95">
        <v>0</v>
      </c>
      <c r="E95" s="49">
        <v>1183505.97</v>
      </c>
      <c r="F95" s="49">
        <v>1685.19</v>
      </c>
      <c r="G95" s="49">
        <v>49897.51</v>
      </c>
      <c r="H95">
        <v>0</v>
      </c>
      <c r="I95" s="49">
        <v>464957.32</v>
      </c>
      <c r="J95" s="49">
        <v>14387.45</v>
      </c>
      <c r="K95">
        <v>0</v>
      </c>
      <c r="L95" s="49">
        <v>205045.49</v>
      </c>
      <c r="M95" s="49">
        <v>735972.96</v>
      </c>
      <c r="N95" s="49">
        <v>1919478.93</v>
      </c>
    </row>
    <row r="96" spans="1:14" x14ac:dyDescent="0.2">
      <c r="A96">
        <v>22088</v>
      </c>
      <c r="B96" s="50">
        <v>8158036</v>
      </c>
      <c r="C96">
        <v>2.5299999999999998</v>
      </c>
      <c r="D96">
        <v>0</v>
      </c>
      <c r="E96" s="49">
        <v>272741.17</v>
      </c>
      <c r="F96">
        <v>0</v>
      </c>
      <c r="G96" s="49">
        <v>3649</v>
      </c>
      <c r="H96">
        <v>0</v>
      </c>
      <c r="I96" s="49">
        <v>15285.84</v>
      </c>
      <c r="J96">
        <v>249.41</v>
      </c>
      <c r="K96" s="49">
        <v>56044.3</v>
      </c>
      <c r="L96" s="49">
        <v>91873.57</v>
      </c>
      <c r="M96" s="49">
        <v>167102.12</v>
      </c>
      <c r="N96" s="49">
        <v>439843.29</v>
      </c>
    </row>
    <row r="97" spans="1:14" x14ac:dyDescent="0.2">
      <c r="A97">
        <v>22089</v>
      </c>
      <c r="B97" s="50">
        <v>233824071</v>
      </c>
      <c r="C97">
        <v>2.57</v>
      </c>
      <c r="D97">
        <v>0</v>
      </c>
      <c r="E97" s="49">
        <v>7814047.3799999999</v>
      </c>
      <c r="F97">
        <v>0</v>
      </c>
      <c r="G97" s="49">
        <v>95923.67</v>
      </c>
      <c r="H97">
        <v>0</v>
      </c>
      <c r="I97" s="49">
        <v>303587.88</v>
      </c>
      <c r="J97">
        <v>0</v>
      </c>
      <c r="K97">
        <v>0</v>
      </c>
      <c r="L97" s="49">
        <v>1711298.97</v>
      </c>
      <c r="M97" s="49">
        <v>2110810.52</v>
      </c>
      <c r="N97" s="49">
        <v>9924857.9000000004</v>
      </c>
    </row>
    <row r="98" spans="1:14" x14ac:dyDescent="0.2">
      <c r="A98">
        <v>22090</v>
      </c>
      <c r="B98" s="50">
        <v>23332518</v>
      </c>
      <c r="C98">
        <v>2.4900000000000002</v>
      </c>
      <c r="D98">
        <v>0</v>
      </c>
      <c r="E98" s="49">
        <v>780377.76</v>
      </c>
      <c r="F98">
        <v>0</v>
      </c>
      <c r="G98" s="49">
        <v>10252.51</v>
      </c>
      <c r="H98">
        <v>0</v>
      </c>
      <c r="I98" s="49">
        <v>52087.34</v>
      </c>
      <c r="J98">
        <v>0</v>
      </c>
      <c r="K98">
        <v>717.59</v>
      </c>
      <c r="L98" s="49">
        <v>301323.90000000002</v>
      </c>
      <c r="M98" s="49">
        <v>364381.34</v>
      </c>
      <c r="N98" s="49">
        <v>1144759.1000000001</v>
      </c>
    </row>
    <row r="99" spans="1:14" x14ac:dyDescent="0.2">
      <c r="A99">
        <v>22091</v>
      </c>
      <c r="B99" s="50">
        <v>20695941</v>
      </c>
      <c r="C99">
        <v>2.4900000000000002</v>
      </c>
      <c r="D99">
        <v>0</v>
      </c>
      <c r="E99" s="49">
        <v>692194.99</v>
      </c>
      <c r="F99">
        <v>0</v>
      </c>
      <c r="G99" s="49">
        <v>5768.16</v>
      </c>
      <c r="H99">
        <v>0</v>
      </c>
      <c r="I99" s="49">
        <v>31344.080000000002</v>
      </c>
      <c r="J99">
        <v>0</v>
      </c>
      <c r="K99">
        <v>0</v>
      </c>
      <c r="L99" s="49">
        <v>176977</v>
      </c>
      <c r="M99" s="49">
        <v>214089.24</v>
      </c>
      <c r="N99" s="49">
        <v>906284.23</v>
      </c>
    </row>
    <row r="100" spans="1:14" x14ac:dyDescent="0.2">
      <c r="A100">
        <v>22092</v>
      </c>
      <c r="B100" s="50">
        <v>30918304</v>
      </c>
      <c r="C100">
        <v>2.5099999999999998</v>
      </c>
      <c r="D100">
        <v>0</v>
      </c>
      <c r="E100" s="49">
        <v>1033879.33</v>
      </c>
      <c r="F100">
        <v>0</v>
      </c>
      <c r="G100" s="49">
        <v>17139.84</v>
      </c>
      <c r="H100">
        <v>0</v>
      </c>
      <c r="I100" s="49">
        <v>50535.76</v>
      </c>
      <c r="J100">
        <v>0</v>
      </c>
      <c r="K100">
        <v>0</v>
      </c>
      <c r="L100" s="49">
        <v>288815.55</v>
      </c>
      <c r="M100" s="49">
        <v>356491.14</v>
      </c>
      <c r="N100" s="49">
        <v>1390370.47</v>
      </c>
    </row>
    <row r="101" spans="1:14" x14ac:dyDescent="0.2">
      <c r="A101">
        <v>22093</v>
      </c>
      <c r="B101" s="50">
        <v>228758418</v>
      </c>
      <c r="C101">
        <v>2.5499999999999998</v>
      </c>
      <c r="D101">
        <v>0</v>
      </c>
      <c r="E101" s="49">
        <v>7646330.1900000004</v>
      </c>
      <c r="F101">
        <v>0</v>
      </c>
      <c r="G101" s="49">
        <v>96507.88</v>
      </c>
      <c r="H101">
        <v>117.96</v>
      </c>
      <c r="I101" s="49">
        <v>298622.67</v>
      </c>
      <c r="J101">
        <v>0</v>
      </c>
      <c r="K101" s="49">
        <v>2271.61</v>
      </c>
      <c r="L101" s="49">
        <v>1665463.65</v>
      </c>
      <c r="M101" s="49">
        <v>2062983.77</v>
      </c>
      <c r="N101" s="49">
        <v>9709313.9600000009</v>
      </c>
    </row>
    <row r="102" spans="1:14" x14ac:dyDescent="0.2">
      <c r="A102">
        <v>22094</v>
      </c>
      <c r="B102" s="50">
        <v>32285872</v>
      </c>
      <c r="C102">
        <v>2.5299999999999998</v>
      </c>
      <c r="D102">
        <v>0</v>
      </c>
      <c r="E102" s="49">
        <v>1079388.05</v>
      </c>
      <c r="F102">
        <v>0</v>
      </c>
      <c r="G102" s="49">
        <v>18369</v>
      </c>
      <c r="H102">
        <v>0</v>
      </c>
      <c r="I102" s="49">
        <v>52351.48</v>
      </c>
      <c r="J102">
        <v>0</v>
      </c>
      <c r="K102">
        <v>400.29</v>
      </c>
      <c r="L102" s="49">
        <v>302754.37</v>
      </c>
      <c r="M102" s="49">
        <v>373875.14</v>
      </c>
      <c r="N102" s="49">
        <v>1453263.19</v>
      </c>
    </row>
    <row r="103" spans="1:14" x14ac:dyDescent="0.2">
      <c r="A103">
        <v>23101</v>
      </c>
      <c r="B103" s="50">
        <v>51797529</v>
      </c>
      <c r="C103">
        <v>3.32</v>
      </c>
      <c r="D103">
        <v>0</v>
      </c>
      <c r="E103" s="49">
        <v>1717670.29</v>
      </c>
      <c r="F103" s="49">
        <v>25132.54</v>
      </c>
      <c r="G103" s="49">
        <v>72294.880000000005</v>
      </c>
      <c r="H103" s="49">
        <v>5746.93</v>
      </c>
      <c r="I103" s="49">
        <v>391155.65</v>
      </c>
      <c r="J103" s="49">
        <v>33019.14</v>
      </c>
      <c r="K103">
        <v>0</v>
      </c>
      <c r="L103" s="49">
        <v>472354.97</v>
      </c>
      <c r="M103" s="49">
        <v>999704.11</v>
      </c>
      <c r="N103" s="49">
        <v>2717374.4</v>
      </c>
    </row>
    <row r="104" spans="1:14" x14ac:dyDescent="0.2">
      <c r="A104">
        <v>24086</v>
      </c>
      <c r="B104" s="50">
        <v>236639431</v>
      </c>
      <c r="C104">
        <v>1.56</v>
      </c>
      <c r="D104">
        <v>0</v>
      </c>
      <c r="E104" s="49">
        <v>7990111.46</v>
      </c>
      <c r="F104">
        <v>0</v>
      </c>
      <c r="G104" s="49">
        <v>66154.45</v>
      </c>
      <c r="H104">
        <v>0</v>
      </c>
      <c r="I104" s="49">
        <v>369058.78</v>
      </c>
      <c r="J104">
        <v>0</v>
      </c>
      <c r="K104" s="49">
        <v>1321.35</v>
      </c>
      <c r="L104" s="49">
        <v>1367915.5</v>
      </c>
      <c r="M104" s="49">
        <v>1804450.08</v>
      </c>
      <c r="N104" s="49">
        <v>9794561.5399999991</v>
      </c>
    </row>
    <row r="105" spans="1:14" x14ac:dyDescent="0.2">
      <c r="A105">
        <v>24087</v>
      </c>
      <c r="B105" s="50">
        <v>146455433</v>
      </c>
      <c r="C105">
        <v>1.64</v>
      </c>
      <c r="D105">
        <v>0</v>
      </c>
      <c r="E105" s="49">
        <v>4941037.24</v>
      </c>
      <c r="F105">
        <v>0</v>
      </c>
      <c r="G105" s="49">
        <v>37186</v>
      </c>
      <c r="H105" s="49">
        <v>1023.1</v>
      </c>
      <c r="I105" s="49">
        <v>233319.31</v>
      </c>
      <c r="J105">
        <v>0</v>
      </c>
      <c r="K105" s="49">
        <v>29226.73</v>
      </c>
      <c r="L105" s="49">
        <v>757631.28</v>
      </c>
      <c r="M105" s="49">
        <v>1058386.42</v>
      </c>
      <c r="N105" s="49">
        <v>5999423.6600000001</v>
      </c>
    </row>
    <row r="106" spans="1:14" x14ac:dyDescent="0.2">
      <c r="A106">
        <v>24089</v>
      </c>
      <c r="B106" s="50">
        <v>178623333</v>
      </c>
      <c r="C106">
        <v>1.99</v>
      </c>
      <c r="D106">
        <v>0</v>
      </c>
      <c r="E106" s="49">
        <v>6004857.3899999997</v>
      </c>
      <c r="F106">
        <v>0</v>
      </c>
      <c r="G106" s="49">
        <v>67478.850000000006</v>
      </c>
      <c r="H106">
        <v>0</v>
      </c>
      <c r="I106" s="49">
        <v>476285.04</v>
      </c>
      <c r="J106" s="49">
        <v>153637.71</v>
      </c>
      <c r="K106">
        <v>0</v>
      </c>
      <c r="L106" s="49">
        <v>1350421.35</v>
      </c>
      <c r="M106" s="49">
        <v>2047822.94</v>
      </c>
      <c r="N106" s="49">
        <v>8052680.3300000001</v>
      </c>
    </row>
    <row r="107" spans="1:14" x14ac:dyDescent="0.2">
      <c r="A107">
        <v>24090</v>
      </c>
      <c r="B107" s="50">
        <v>542775235</v>
      </c>
      <c r="C107">
        <v>1.72</v>
      </c>
      <c r="D107">
        <v>0</v>
      </c>
      <c r="E107" s="49">
        <v>18296974.879999999</v>
      </c>
      <c r="F107">
        <v>0</v>
      </c>
      <c r="G107" s="49">
        <v>141111</v>
      </c>
      <c r="H107" s="49">
        <v>15036.53</v>
      </c>
      <c r="I107" s="49">
        <v>869111.95</v>
      </c>
      <c r="J107">
        <v>0</v>
      </c>
      <c r="K107">
        <v>0</v>
      </c>
      <c r="L107" s="49">
        <v>3128718.72</v>
      </c>
      <c r="M107" s="49">
        <v>4153978.2</v>
      </c>
      <c r="N107" s="49">
        <v>22450953.079999998</v>
      </c>
    </row>
    <row r="108" spans="1:14" x14ac:dyDescent="0.2">
      <c r="A108">
        <v>24091</v>
      </c>
      <c r="B108" s="50">
        <v>5405870</v>
      </c>
      <c r="C108">
        <v>1.74</v>
      </c>
      <c r="D108">
        <v>0</v>
      </c>
      <c r="E108" s="49">
        <v>182195.01</v>
      </c>
      <c r="F108">
        <v>0</v>
      </c>
      <c r="G108" s="49">
        <v>1059.74</v>
      </c>
      <c r="H108" s="49">
        <v>3773.27</v>
      </c>
      <c r="I108" s="49">
        <v>8193.2199999999993</v>
      </c>
      <c r="J108">
        <v>156.97</v>
      </c>
      <c r="K108">
        <v>0</v>
      </c>
      <c r="L108" s="49">
        <v>26703</v>
      </c>
      <c r="M108" s="49">
        <v>39886.199999999997</v>
      </c>
      <c r="N108" s="49">
        <v>222081.21</v>
      </c>
    </row>
    <row r="109" spans="1:14" x14ac:dyDescent="0.2">
      <c r="A109">
        <v>24093</v>
      </c>
      <c r="B109" s="50">
        <v>1861292743</v>
      </c>
      <c r="C109">
        <v>1.64</v>
      </c>
      <c r="D109">
        <v>0</v>
      </c>
      <c r="E109" s="49">
        <v>62795326.689999998</v>
      </c>
      <c r="F109">
        <v>0</v>
      </c>
      <c r="G109" s="49">
        <v>269239</v>
      </c>
      <c r="H109" s="49">
        <v>206876.38</v>
      </c>
      <c r="I109" s="49">
        <v>1912581.44</v>
      </c>
      <c r="J109">
        <v>0</v>
      </c>
      <c r="K109">
        <v>0</v>
      </c>
      <c r="L109" s="49">
        <v>6498699.21</v>
      </c>
      <c r="M109" s="49">
        <v>8887396.0199999996</v>
      </c>
      <c r="N109" s="49">
        <v>71682722.709999993</v>
      </c>
    </row>
    <row r="110" spans="1:14" x14ac:dyDescent="0.2">
      <c r="A110">
        <v>25001</v>
      </c>
      <c r="B110" s="50">
        <v>87026177</v>
      </c>
      <c r="C110">
        <v>2.13</v>
      </c>
      <c r="D110">
        <v>0</v>
      </c>
      <c r="E110" s="49">
        <v>2921417.42</v>
      </c>
      <c r="F110">
        <v>0</v>
      </c>
      <c r="G110" s="49">
        <v>108236.54</v>
      </c>
      <c r="H110">
        <v>0</v>
      </c>
      <c r="I110" s="49">
        <v>214394.08</v>
      </c>
      <c r="J110">
        <v>0</v>
      </c>
      <c r="K110">
        <v>0</v>
      </c>
      <c r="L110" s="49">
        <v>646179.01</v>
      </c>
      <c r="M110" s="49">
        <v>968809.62</v>
      </c>
      <c r="N110" s="49">
        <v>3890227.04</v>
      </c>
    </row>
    <row r="111" spans="1:14" x14ac:dyDescent="0.2">
      <c r="A111">
        <v>25002</v>
      </c>
      <c r="B111" s="50">
        <v>45652667</v>
      </c>
      <c r="C111">
        <v>3.28</v>
      </c>
      <c r="D111">
        <v>0</v>
      </c>
      <c r="E111" s="49">
        <v>1514525.4</v>
      </c>
      <c r="F111">
        <v>0</v>
      </c>
      <c r="G111" s="49">
        <v>56447.38</v>
      </c>
      <c r="H111">
        <v>0</v>
      </c>
      <c r="I111" s="49">
        <v>97701.72</v>
      </c>
      <c r="J111">
        <v>0</v>
      </c>
      <c r="K111">
        <v>0</v>
      </c>
      <c r="L111" s="49">
        <v>372163.27</v>
      </c>
      <c r="M111" s="49">
        <v>526312.37</v>
      </c>
      <c r="N111" s="49">
        <v>2040837.77</v>
      </c>
    </row>
    <row r="112" spans="1:14" x14ac:dyDescent="0.2">
      <c r="A112">
        <v>25003</v>
      </c>
      <c r="B112" s="50">
        <v>57639918</v>
      </c>
      <c r="C112">
        <v>3.34</v>
      </c>
      <c r="D112">
        <v>0</v>
      </c>
      <c r="E112" s="49">
        <v>1911015.74</v>
      </c>
      <c r="F112">
        <v>0</v>
      </c>
      <c r="G112" s="49">
        <v>51082.98</v>
      </c>
      <c r="H112">
        <v>0</v>
      </c>
      <c r="I112" s="49">
        <v>84901.69</v>
      </c>
      <c r="J112" s="49">
        <v>25739.18</v>
      </c>
      <c r="K112" s="49">
        <v>16402.439999999999</v>
      </c>
      <c r="L112" s="49">
        <v>340689.63</v>
      </c>
      <c r="M112" s="49">
        <v>518815.92</v>
      </c>
      <c r="N112" s="49">
        <v>2429831.66</v>
      </c>
    </row>
    <row r="113" spans="1:14" x14ac:dyDescent="0.2">
      <c r="A113">
        <v>26001</v>
      </c>
      <c r="B113" s="50">
        <v>39090487</v>
      </c>
      <c r="C113">
        <v>1.9</v>
      </c>
      <c r="D113">
        <v>0</v>
      </c>
      <c r="E113" s="49">
        <v>1315328.43</v>
      </c>
      <c r="F113">
        <v>0</v>
      </c>
      <c r="G113" s="49">
        <v>26717.97</v>
      </c>
      <c r="H113">
        <v>0</v>
      </c>
      <c r="I113" s="49">
        <v>117036.46</v>
      </c>
      <c r="J113">
        <v>0</v>
      </c>
      <c r="K113">
        <v>0</v>
      </c>
      <c r="L113" s="49">
        <v>316790.45</v>
      </c>
      <c r="M113" s="49">
        <v>460544.88</v>
      </c>
      <c r="N113" s="49">
        <v>1775873.31</v>
      </c>
    </row>
    <row r="114" spans="1:14" x14ac:dyDescent="0.2">
      <c r="A114">
        <v>26002</v>
      </c>
      <c r="B114" s="50">
        <v>63432946</v>
      </c>
      <c r="C114">
        <v>1.75</v>
      </c>
      <c r="D114">
        <v>0</v>
      </c>
      <c r="E114" s="49">
        <v>2137674.42</v>
      </c>
      <c r="F114">
        <v>0</v>
      </c>
      <c r="G114" s="49">
        <v>33850</v>
      </c>
      <c r="H114">
        <v>0</v>
      </c>
      <c r="I114" s="49">
        <v>94210.14</v>
      </c>
      <c r="J114">
        <v>0</v>
      </c>
      <c r="K114">
        <v>0</v>
      </c>
      <c r="L114" s="49">
        <v>276791.01</v>
      </c>
      <c r="M114" s="49">
        <v>404851.14</v>
      </c>
      <c r="N114" s="49">
        <v>2542525.56</v>
      </c>
    </row>
    <row r="115" spans="1:14" x14ac:dyDescent="0.2">
      <c r="A115">
        <v>26005</v>
      </c>
      <c r="B115" s="50">
        <v>46196829</v>
      </c>
      <c r="C115">
        <v>2.0499999999999998</v>
      </c>
      <c r="D115">
        <v>0</v>
      </c>
      <c r="E115" s="49">
        <v>1552067.93</v>
      </c>
      <c r="F115" s="49">
        <v>1022.47</v>
      </c>
      <c r="G115" s="49">
        <v>29452.84</v>
      </c>
      <c r="H115">
        <v>0</v>
      </c>
      <c r="I115" s="49">
        <v>118089.32</v>
      </c>
      <c r="J115">
        <v>447.9</v>
      </c>
      <c r="K115">
        <v>0</v>
      </c>
      <c r="L115" s="49">
        <v>281850.84000000003</v>
      </c>
      <c r="M115" s="49">
        <v>430863.35999999999</v>
      </c>
      <c r="N115" s="49">
        <v>1982931.29</v>
      </c>
    </row>
    <row r="116" spans="1:14" x14ac:dyDescent="0.2">
      <c r="A116">
        <v>26006</v>
      </c>
      <c r="B116" s="50">
        <v>958072292</v>
      </c>
      <c r="C116">
        <v>1.84</v>
      </c>
      <c r="D116">
        <v>0</v>
      </c>
      <c r="E116" s="49">
        <v>32257221.030000001</v>
      </c>
      <c r="F116">
        <v>0</v>
      </c>
      <c r="G116" s="49">
        <v>321428</v>
      </c>
      <c r="H116">
        <v>0</v>
      </c>
      <c r="I116" s="49">
        <v>1118160.1100000001</v>
      </c>
      <c r="J116">
        <v>283.77999999999997</v>
      </c>
      <c r="K116">
        <v>0</v>
      </c>
      <c r="L116" s="49">
        <v>3049733.21</v>
      </c>
      <c r="M116" s="49">
        <v>4489605.0999999996</v>
      </c>
      <c r="N116" s="49">
        <v>36746826.130000003</v>
      </c>
    </row>
    <row r="117" spans="1:14" x14ac:dyDescent="0.2">
      <c r="A117">
        <v>27055</v>
      </c>
      <c r="B117" s="50">
        <v>6450564</v>
      </c>
      <c r="C117">
        <v>2.41</v>
      </c>
      <c r="D117">
        <v>0</v>
      </c>
      <c r="E117" s="49">
        <v>215922.12</v>
      </c>
      <c r="F117">
        <v>0</v>
      </c>
      <c r="G117" s="49">
        <v>20702.05</v>
      </c>
      <c r="H117">
        <v>39.340000000000003</v>
      </c>
      <c r="I117" s="49">
        <v>74493.34</v>
      </c>
      <c r="J117" s="49">
        <v>2112.87</v>
      </c>
      <c r="K117">
        <v>0</v>
      </c>
      <c r="L117" s="49">
        <v>75175.570000000007</v>
      </c>
      <c r="M117" s="49">
        <v>172523.16</v>
      </c>
      <c r="N117" s="49">
        <v>388445.28</v>
      </c>
    </row>
    <row r="118" spans="1:14" x14ac:dyDescent="0.2">
      <c r="A118">
        <v>27056</v>
      </c>
      <c r="B118" s="50">
        <v>6972641</v>
      </c>
      <c r="C118">
        <v>2.67</v>
      </c>
      <c r="D118">
        <v>0</v>
      </c>
      <c r="E118" s="49">
        <v>232775.97</v>
      </c>
      <c r="F118">
        <v>0</v>
      </c>
      <c r="G118" s="49">
        <v>20830.189999999999</v>
      </c>
      <c r="H118">
        <v>0</v>
      </c>
      <c r="I118" s="49">
        <v>89987.14</v>
      </c>
      <c r="J118">
        <v>0</v>
      </c>
      <c r="K118">
        <v>0</v>
      </c>
      <c r="L118" s="49">
        <v>86720.69</v>
      </c>
      <c r="M118" s="49">
        <v>197538.02</v>
      </c>
      <c r="N118" s="49">
        <v>430313.99</v>
      </c>
    </row>
    <row r="119" spans="1:14" x14ac:dyDescent="0.2">
      <c r="A119">
        <v>27057</v>
      </c>
      <c r="B119" s="50">
        <v>9064415</v>
      </c>
      <c r="C119">
        <v>2.75</v>
      </c>
      <c r="D119">
        <v>0</v>
      </c>
      <c r="E119" s="49">
        <v>302359.43</v>
      </c>
      <c r="F119">
        <v>0</v>
      </c>
      <c r="G119" s="49">
        <v>14376.66</v>
      </c>
      <c r="H119" s="49">
        <v>1373.27</v>
      </c>
      <c r="I119" s="49">
        <v>68001.3</v>
      </c>
      <c r="J119" s="49">
        <v>2760.17</v>
      </c>
      <c r="K119">
        <v>0</v>
      </c>
      <c r="L119" s="49">
        <v>63862.06</v>
      </c>
      <c r="M119" s="49">
        <v>150373.46</v>
      </c>
      <c r="N119" s="49">
        <v>452732.89</v>
      </c>
    </row>
    <row r="120" spans="1:14" x14ac:dyDescent="0.2">
      <c r="A120">
        <v>27058</v>
      </c>
      <c r="B120" s="50">
        <v>10021747</v>
      </c>
      <c r="C120">
        <v>2.7</v>
      </c>
      <c r="D120">
        <v>0</v>
      </c>
      <c r="E120" s="49">
        <v>334464.78000000003</v>
      </c>
      <c r="F120">
        <v>0</v>
      </c>
      <c r="G120" s="49">
        <v>25906.33</v>
      </c>
      <c r="H120">
        <v>0</v>
      </c>
      <c r="I120" s="49">
        <v>110779.33</v>
      </c>
      <c r="J120">
        <v>0</v>
      </c>
      <c r="K120">
        <v>0</v>
      </c>
      <c r="L120" s="49">
        <v>111168.31</v>
      </c>
      <c r="M120" s="49">
        <v>247853.96</v>
      </c>
      <c r="N120" s="49">
        <v>582318.74</v>
      </c>
    </row>
    <row r="121" spans="1:14" x14ac:dyDescent="0.2">
      <c r="A121">
        <v>27059</v>
      </c>
      <c r="B121" s="50">
        <v>13241504</v>
      </c>
      <c r="C121">
        <v>2.61</v>
      </c>
      <c r="D121">
        <v>0</v>
      </c>
      <c r="E121" s="49">
        <v>442329.4</v>
      </c>
      <c r="F121">
        <v>0</v>
      </c>
      <c r="G121" s="49">
        <v>26823.21</v>
      </c>
      <c r="H121">
        <v>0</v>
      </c>
      <c r="I121" s="49">
        <v>120343.11</v>
      </c>
      <c r="J121">
        <v>0</v>
      </c>
      <c r="K121">
        <v>0</v>
      </c>
      <c r="L121" s="49">
        <v>107795.39</v>
      </c>
      <c r="M121" s="49">
        <v>254961.7</v>
      </c>
      <c r="N121" s="49">
        <v>697291.1</v>
      </c>
    </row>
    <row r="122" spans="1:14" x14ac:dyDescent="0.2">
      <c r="A122">
        <v>27061</v>
      </c>
      <c r="B122" s="50">
        <v>102219285</v>
      </c>
      <c r="C122">
        <v>2.64</v>
      </c>
      <c r="D122">
        <v>0</v>
      </c>
      <c r="E122" s="49">
        <v>3413559.87</v>
      </c>
      <c r="F122" s="49">
        <v>1724.36</v>
      </c>
      <c r="G122" s="49">
        <v>156867.62</v>
      </c>
      <c r="H122">
        <v>20.5</v>
      </c>
      <c r="I122" s="49">
        <v>643625.14</v>
      </c>
      <c r="J122">
        <v>0</v>
      </c>
      <c r="K122">
        <v>456.4</v>
      </c>
      <c r="L122" s="49">
        <v>568280.81000000006</v>
      </c>
      <c r="M122" s="49">
        <v>1370974.82</v>
      </c>
      <c r="N122" s="49">
        <v>4784534.6900000004</v>
      </c>
    </row>
    <row r="123" spans="1:14" x14ac:dyDescent="0.2">
      <c r="A123">
        <v>28101</v>
      </c>
      <c r="B123" s="50">
        <v>44522086</v>
      </c>
      <c r="C123">
        <v>2.59</v>
      </c>
      <c r="D123">
        <v>0</v>
      </c>
      <c r="E123" s="49">
        <v>1487555.46</v>
      </c>
      <c r="F123">
        <v>0</v>
      </c>
      <c r="G123" s="49">
        <v>77973.789999999994</v>
      </c>
      <c r="H123">
        <v>0</v>
      </c>
      <c r="I123" s="49">
        <v>149785.54</v>
      </c>
      <c r="J123">
        <v>0</v>
      </c>
      <c r="K123" s="49">
        <v>13528.28</v>
      </c>
      <c r="L123" s="49">
        <v>429414.07</v>
      </c>
      <c r="M123" s="49">
        <v>670701.68000000005</v>
      </c>
      <c r="N123" s="49">
        <v>2158257.14</v>
      </c>
    </row>
    <row r="124" spans="1:14" x14ac:dyDescent="0.2">
      <c r="A124">
        <v>28102</v>
      </c>
      <c r="B124" s="50">
        <v>81063059</v>
      </c>
      <c r="C124">
        <v>2.67</v>
      </c>
      <c r="D124">
        <v>0</v>
      </c>
      <c r="E124" s="49">
        <v>2706224.56</v>
      </c>
      <c r="F124" s="49">
        <v>1910.83</v>
      </c>
      <c r="G124" s="49">
        <v>104321.73</v>
      </c>
      <c r="H124">
        <v>0</v>
      </c>
      <c r="I124" s="49">
        <v>180132.33</v>
      </c>
      <c r="J124">
        <v>0</v>
      </c>
      <c r="K124">
        <v>0</v>
      </c>
      <c r="L124" s="49">
        <v>590355.17000000004</v>
      </c>
      <c r="M124" s="49">
        <v>876720.06</v>
      </c>
      <c r="N124" s="49">
        <v>3582944.62</v>
      </c>
    </row>
    <row r="125" spans="1:14" x14ac:dyDescent="0.2">
      <c r="A125">
        <v>28103</v>
      </c>
      <c r="B125" s="50">
        <v>39844601</v>
      </c>
      <c r="C125">
        <v>2.59</v>
      </c>
      <c r="D125">
        <v>0</v>
      </c>
      <c r="E125" s="49">
        <v>1331273.07</v>
      </c>
      <c r="F125">
        <v>0</v>
      </c>
      <c r="G125" s="49">
        <v>74738.210000000006</v>
      </c>
      <c r="H125">
        <v>0</v>
      </c>
      <c r="I125" s="49">
        <v>122640.78</v>
      </c>
      <c r="J125">
        <v>0</v>
      </c>
      <c r="K125" s="49">
        <v>34368.28</v>
      </c>
      <c r="L125" s="49">
        <v>368721.45</v>
      </c>
      <c r="M125" s="49">
        <v>600468.72</v>
      </c>
      <c r="N125" s="49">
        <v>1931741.79</v>
      </c>
    </row>
    <row r="126" spans="1:14" x14ac:dyDescent="0.2">
      <c r="A126">
        <v>29001</v>
      </c>
      <c r="B126" s="50">
        <v>21234685</v>
      </c>
      <c r="C126">
        <v>5.0199999999999996</v>
      </c>
      <c r="D126">
        <v>0</v>
      </c>
      <c r="E126" s="49">
        <v>691786.54</v>
      </c>
      <c r="F126">
        <v>0</v>
      </c>
      <c r="G126" s="49">
        <v>5715.62</v>
      </c>
      <c r="H126">
        <v>0</v>
      </c>
      <c r="I126" s="49">
        <v>109978.39</v>
      </c>
      <c r="J126">
        <v>0</v>
      </c>
      <c r="K126">
        <v>0</v>
      </c>
      <c r="L126" s="49">
        <v>133372.73000000001</v>
      </c>
      <c r="M126" s="49">
        <v>249066.74</v>
      </c>
      <c r="N126" s="49">
        <v>940853.28</v>
      </c>
    </row>
    <row r="127" spans="1:14" x14ac:dyDescent="0.2">
      <c r="A127">
        <v>29002</v>
      </c>
      <c r="B127" s="50">
        <v>7142874</v>
      </c>
      <c r="C127">
        <v>4.87</v>
      </c>
      <c r="D127">
        <v>0</v>
      </c>
      <c r="E127" s="49">
        <v>233069.05</v>
      </c>
      <c r="F127">
        <v>0</v>
      </c>
      <c r="G127" s="49">
        <v>3915.95</v>
      </c>
      <c r="H127">
        <v>0</v>
      </c>
      <c r="I127" s="49">
        <v>58478.18</v>
      </c>
      <c r="J127">
        <v>0</v>
      </c>
      <c r="K127" s="49">
        <v>4044.3</v>
      </c>
      <c r="L127" s="49">
        <v>73956.490000000005</v>
      </c>
      <c r="M127" s="49">
        <v>140394.92000000001</v>
      </c>
      <c r="N127" s="49">
        <v>373463.97</v>
      </c>
    </row>
    <row r="128" spans="1:14" x14ac:dyDescent="0.2">
      <c r="A128">
        <v>29003</v>
      </c>
      <c r="B128" s="50">
        <v>7102162</v>
      </c>
      <c r="C128">
        <v>4.63</v>
      </c>
      <c r="D128">
        <v>0</v>
      </c>
      <c r="E128" s="49">
        <v>232325.28</v>
      </c>
      <c r="F128">
        <v>0</v>
      </c>
      <c r="G128" s="49">
        <v>3747.17</v>
      </c>
      <c r="H128">
        <v>0</v>
      </c>
      <c r="I128" s="49">
        <v>72126.59</v>
      </c>
      <c r="J128">
        <v>523.63</v>
      </c>
      <c r="K128">
        <v>0</v>
      </c>
      <c r="L128" s="49">
        <v>83290.98</v>
      </c>
      <c r="M128" s="49">
        <v>159688.37</v>
      </c>
      <c r="N128" s="49">
        <v>392013.65</v>
      </c>
    </row>
    <row r="129" spans="1:14" x14ac:dyDescent="0.2">
      <c r="A129">
        <v>29004</v>
      </c>
      <c r="B129" s="50">
        <v>26751970</v>
      </c>
      <c r="C129">
        <v>5.07</v>
      </c>
      <c r="D129">
        <v>0</v>
      </c>
      <c r="E129" s="49">
        <v>871070.63</v>
      </c>
      <c r="F129">
        <v>0</v>
      </c>
      <c r="G129" s="49">
        <v>8005.31</v>
      </c>
      <c r="H129">
        <v>0</v>
      </c>
      <c r="I129" s="49">
        <v>154037</v>
      </c>
      <c r="J129">
        <v>0</v>
      </c>
      <c r="K129" s="49">
        <v>23723.83</v>
      </c>
      <c r="L129" s="49">
        <v>183893.66</v>
      </c>
      <c r="M129" s="49">
        <v>369659.8</v>
      </c>
      <c r="N129" s="49">
        <v>1240730.43</v>
      </c>
    </row>
    <row r="130" spans="1:14" x14ac:dyDescent="0.2">
      <c r="A130">
        <v>30093</v>
      </c>
      <c r="B130" s="50">
        <v>88926030</v>
      </c>
      <c r="C130">
        <v>3.04</v>
      </c>
      <c r="D130">
        <v>0</v>
      </c>
      <c r="E130" s="49">
        <v>2957437.88</v>
      </c>
      <c r="F130">
        <v>0</v>
      </c>
      <c r="G130" s="49">
        <v>69628.740000000005</v>
      </c>
      <c r="H130">
        <v>0</v>
      </c>
      <c r="I130" s="49">
        <v>301486.02</v>
      </c>
      <c r="J130">
        <v>0</v>
      </c>
      <c r="K130">
        <v>0</v>
      </c>
      <c r="L130" s="49">
        <v>795181.15</v>
      </c>
      <c r="M130" s="49">
        <v>1166295.8999999999</v>
      </c>
      <c r="N130" s="49">
        <v>4123733.78</v>
      </c>
    </row>
    <row r="131" spans="1:14" x14ac:dyDescent="0.2">
      <c r="A131">
        <v>31116</v>
      </c>
      <c r="B131" s="50">
        <v>10002978</v>
      </c>
      <c r="C131">
        <v>2.2999999999999998</v>
      </c>
      <c r="D131">
        <v>0</v>
      </c>
      <c r="E131" s="49">
        <v>335210.8</v>
      </c>
      <c r="F131">
        <v>0</v>
      </c>
      <c r="G131" s="49">
        <v>20259.53</v>
      </c>
      <c r="H131">
        <v>0</v>
      </c>
      <c r="I131" s="49">
        <v>37245.65</v>
      </c>
      <c r="J131">
        <v>0</v>
      </c>
      <c r="K131">
        <v>0</v>
      </c>
      <c r="L131" s="49">
        <v>75976.19</v>
      </c>
      <c r="M131" s="49">
        <v>133481.35999999999</v>
      </c>
      <c r="N131" s="49">
        <v>468692.16</v>
      </c>
    </row>
    <row r="132" spans="1:14" x14ac:dyDescent="0.2">
      <c r="A132">
        <v>31117</v>
      </c>
      <c r="B132" s="50">
        <v>12687215</v>
      </c>
      <c r="C132">
        <v>2.11</v>
      </c>
      <c r="D132">
        <v>0</v>
      </c>
      <c r="E132" s="49">
        <v>425989.36</v>
      </c>
      <c r="F132">
        <v>0</v>
      </c>
      <c r="G132" s="49">
        <v>23716.11</v>
      </c>
      <c r="H132">
        <v>0</v>
      </c>
      <c r="I132" s="49">
        <v>36866.26</v>
      </c>
      <c r="J132" s="49">
        <v>2693.49</v>
      </c>
      <c r="K132">
        <v>0</v>
      </c>
      <c r="L132" s="49">
        <v>78211.210000000006</v>
      </c>
      <c r="M132" s="49">
        <v>141487.07</v>
      </c>
      <c r="N132" s="49">
        <v>567476.43000000005</v>
      </c>
    </row>
    <row r="133" spans="1:14" x14ac:dyDescent="0.2">
      <c r="A133">
        <v>31118</v>
      </c>
      <c r="B133" s="50">
        <v>7605709</v>
      </c>
      <c r="C133">
        <v>2.33</v>
      </c>
      <c r="D133">
        <v>0</v>
      </c>
      <c r="E133" s="49">
        <v>254797.41</v>
      </c>
      <c r="F133">
        <v>0</v>
      </c>
      <c r="G133" s="49">
        <v>15370.54</v>
      </c>
      <c r="H133">
        <v>574.91999999999996</v>
      </c>
      <c r="I133" s="49">
        <v>20731.8</v>
      </c>
      <c r="J133" s="49">
        <v>2565.6</v>
      </c>
      <c r="K133">
        <v>0</v>
      </c>
      <c r="L133" s="49">
        <v>45054.99</v>
      </c>
      <c r="M133" s="49">
        <v>84297.85</v>
      </c>
      <c r="N133" s="49">
        <v>339095.26</v>
      </c>
    </row>
    <row r="134" spans="1:14" x14ac:dyDescent="0.2">
      <c r="A134">
        <v>31121</v>
      </c>
      <c r="B134" s="50">
        <v>27080574</v>
      </c>
      <c r="C134">
        <v>2.17</v>
      </c>
      <c r="D134">
        <v>0</v>
      </c>
      <c r="E134" s="49">
        <v>908707.35</v>
      </c>
      <c r="F134" s="49">
        <v>12163.33</v>
      </c>
      <c r="G134" s="49">
        <v>76016.38</v>
      </c>
      <c r="H134">
        <v>0</v>
      </c>
      <c r="I134" s="49">
        <v>115884.29</v>
      </c>
      <c r="J134">
        <v>0</v>
      </c>
      <c r="K134">
        <v>0</v>
      </c>
      <c r="L134" s="49">
        <v>251205.55</v>
      </c>
      <c r="M134" s="49">
        <v>455269.55</v>
      </c>
      <c r="N134" s="49">
        <v>1363976.9</v>
      </c>
    </row>
    <row r="135" spans="1:14" x14ac:dyDescent="0.2">
      <c r="A135">
        <v>31122</v>
      </c>
      <c r="B135" s="50">
        <v>11296210</v>
      </c>
      <c r="C135">
        <v>2.2999999999999998</v>
      </c>
      <c r="D135">
        <v>0</v>
      </c>
      <c r="E135" s="49">
        <v>378548.42</v>
      </c>
      <c r="F135">
        <v>0</v>
      </c>
      <c r="G135" s="49">
        <v>23200.09</v>
      </c>
      <c r="H135">
        <v>4.67</v>
      </c>
      <c r="I135" s="49">
        <v>39148.949999999997</v>
      </c>
      <c r="J135">
        <v>0</v>
      </c>
      <c r="K135">
        <v>0</v>
      </c>
      <c r="L135" s="49">
        <v>76179.37</v>
      </c>
      <c r="M135" s="49">
        <v>138533.07999999999</v>
      </c>
      <c r="N135" s="49">
        <v>517081.5</v>
      </c>
    </row>
    <row r="136" spans="1:14" x14ac:dyDescent="0.2">
      <c r="A136">
        <v>32054</v>
      </c>
      <c r="B136" s="50">
        <v>7452510</v>
      </c>
      <c r="C136">
        <v>2.48</v>
      </c>
      <c r="D136">
        <v>0</v>
      </c>
      <c r="E136" s="49">
        <v>249281.69</v>
      </c>
      <c r="F136">
        <v>0</v>
      </c>
      <c r="G136" s="49">
        <v>10145.81</v>
      </c>
      <c r="H136" s="49">
        <v>1244.75</v>
      </c>
      <c r="I136" s="49">
        <v>22410.99</v>
      </c>
      <c r="J136">
        <v>0</v>
      </c>
      <c r="K136">
        <v>0</v>
      </c>
      <c r="L136" s="49">
        <v>61188.19</v>
      </c>
      <c r="M136" s="49">
        <v>94989.74</v>
      </c>
      <c r="N136" s="49">
        <v>344271.43</v>
      </c>
    </row>
    <row r="137" spans="1:14" x14ac:dyDescent="0.2">
      <c r="A137">
        <v>32055</v>
      </c>
      <c r="B137" s="50">
        <v>34130440</v>
      </c>
      <c r="C137">
        <v>2.21</v>
      </c>
      <c r="D137">
        <v>0</v>
      </c>
      <c r="E137" s="49">
        <v>1144802.19</v>
      </c>
      <c r="F137">
        <v>0</v>
      </c>
      <c r="G137" s="49">
        <v>45807.46</v>
      </c>
      <c r="H137">
        <v>0</v>
      </c>
      <c r="I137" s="49">
        <v>107195.81</v>
      </c>
      <c r="J137">
        <v>0</v>
      </c>
      <c r="K137">
        <v>0</v>
      </c>
      <c r="L137" s="49">
        <v>282525.11</v>
      </c>
      <c r="M137" s="49">
        <v>435528.38</v>
      </c>
      <c r="N137" s="49">
        <v>1580330.57</v>
      </c>
    </row>
    <row r="138" spans="1:14" x14ac:dyDescent="0.2">
      <c r="A138">
        <v>32056</v>
      </c>
      <c r="B138" s="50">
        <v>7730924</v>
      </c>
      <c r="C138">
        <v>2.31</v>
      </c>
      <c r="D138">
        <v>0</v>
      </c>
      <c r="E138" s="49">
        <v>259045.25</v>
      </c>
      <c r="F138">
        <v>0</v>
      </c>
      <c r="G138" s="49">
        <v>10092</v>
      </c>
      <c r="H138">
        <v>0</v>
      </c>
      <c r="I138" s="49">
        <v>22963.96</v>
      </c>
      <c r="J138" s="49">
        <v>2629.37</v>
      </c>
      <c r="K138">
        <v>0</v>
      </c>
      <c r="L138" s="49">
        <v>58818.95</v>
      </c>
      <c r="M138" s="49">
        <v>94504.28</v>
      </c>
      <c r="N138" s="49">
        <v>353549.53</v>
      </c>
    </row>
    <row r="139" spans="1:14" x14ac:dyDescent="0.2">
      <c r="A139">
        <v>32058</v>
      </c>
      <c r="B139" s="50">
        <v>10691000</v>
      </c>
      <c r="C139">
        <v>2.91</v>
      </c>
      <c r="D139">
        <v>0</v>
      </c>
      <c r="E139" s="49">
        <v>356030.29</v>
      </c>
      <c r="F139">
        <v>0</v>
      </c>
      <c r="G139" s="49">
        <v>19452.650000000001</v>
      </c>
      <c r="H139">
        <v>0</v>
      </c>
      <c r="I139" s="49">
        <v>44016.53</v>
      </c>
      <c r="J139" s="49">
        <v>1572.26</v>
      </c>
      <c r="K139">
        <v>0</v>
      </c>
      <c r="L139" s="49">
        <v>127114.46</v>
      </c>
      <c r="M139" s="49">
        <v>192155.9</v>
      </c>
      <c r="N139" s="49">
        <v>548186.18999999994</v>
      </c>
    </row>
    <row r="140" spans="1:14" x14ac:dyDescent="0.2">
      <c r="A140">
        <v>33090</v>
      </c>
      <c r="B140" s="50">
        <v>52192010</v>
      </c>
      <c r="C140">
        <v>2.69</v>
      </c>
      <c r="D140">
        <v>0</v>
      </c>
      <c r="E140" s="49">
        <v>1742029.94</v>
      </c>
      <c r="F140">
        <v>0</v>
      </c>
      <c r="G140" s="49">
        <v>50204.93</v>
      </c>
      <c r="H140">
        <v>0</v>
      </c>
      <c r="I140" s="49">
        <v>85976.81</v>
      </c>
      <c r="J140">
        <v>0</v>
      </c>
      <c r="K140" s="49">
        <v>23476.68</v>
      </c>
      <c r="L140" s="49">
        <v>437151.39</v>
      </c>
      <c r="M140" s="49">
        <v>596809.80000000005</v>
      </c>
      <c r="N140" s="49">
        <v>2338839.7400000002</v>
      </c>
    </row>
    <row r="141" spans="1:14" x14ac:dyDescent="0.2">
      <c r="A141">
        <v>33091</v>
      </c>
      <c r="B141" s="50">
        <v>9368580</v>
      </c>
      <c r="C141">
        <v>2.75</v>
      </c>
      <c r="D141">
        <v>0</v>
      </c>
      <c r="E141" s="49">
        <v>312505.38</v>
      </c>
      <c r="F141">
        <v>0</v>
      </c>
      <c r="G141" s="49">
        <v>7737.65</v>
      </c>
      <c r="H141">
        <v>0</v>
      </c>
      <c r="I141" s="49">
        <v>15598.31</v>
      </c>
      <c r="J141">
        <v>0</v>
      </c>
      <c r="K141" s="49">
        <v>24182.05</v>
      </c>
      <c r="L141" s="49">
        <v>74988.679999999993</v>
      </c>
      <c r="M141" s="49">
        <v>122506.68</v>
      </c>
      <c r="N141" s="49">
        <v>435012.06</v>
      </c>
    </row>
    <row r="142" spans="1:14" x14ac:dyDescent="0.2">
      <c r="A142">
        <v>33092</v>
      </c>
      <c r="B142" s="50">
        <v>12171950</v>
      </c>
      <c r="C142">
        <v>2.69</v>
      </c>
      <c r="D142">
        <v>0</v>
      </c>
      <c r="E142" s="49">
        <v>406267.19</v>
      </c>
      <c r="F142">
        <v>0</v>
      </c>
      <c r="G142" s="49">
        <v>12881.26</v>
      </c>
      <c r="H142">
        <v>0</v>
      </c>
      <c r="I142" s="49">
        <v>22437.119999999999</v>
      </c>
      <c r="J142" s="49">
        <v>1114.04</v>
      </c>
      <c r="K142">
        <v>0</v>
      </c>
      <c r="L142" s="49">
        <v>107397.21</v>
      </c>
      <c r="M142" s="49">
        <v>143829.63</v>
      </c>
      <c r="N142" s="49">
        <v>550096.81999999995</v>
      </c>
    </row>
    <row r="143" spans="1:14" x14ac:dyDescent="0.2">
      <c r="A143">
        <v>33093</v>
      </c>
      <c r="B143" s="50">
        <v>20047560</v>
      </c>
      <c r="C143">
        <v>2.71</v>
      </c>
      <c r="D143">
        <v>0</v>
      </c>
      <c r="E143" s="49">
        <v>668996.5</v>
      </c>
      <c r="F143">
        <v>0</v>
      </c>
      <c r="G143" s="49">
        <v>26061.200000000001</v>
      </c>
      <c r="H143">
        <v>0</v>
      </c>
      <c r="I143" s="49">
        <v>31566.43</v>
      </c>
      <c r="J143" s="49">
        <v>1552.42</v>
      </c>
      <c r="K143">
        <v>0</v>
      </c>
      <c r="L143" s="49">
        <v>156995.49</v>
      </c>
      <c r="M143" s="49">
        <v>216175.54</v>
      </c>
      <c r="N143" s="49">
        <v>885172.04</v>
      </c>
    </row>
    <row r="144" spans="1:14" x14ac:dyDescent="0.2">
      <c r="A144">
        <v>33094</v>
      </c>
      <c r="B144" s="50">
        <v>13208290</v>
      </c>
      <c r="C144">
        <v>2.7</v>
      </c>
      <c r="D144">
        <v>0</v>
      </c>
      <c r="E144" s="49">
        <v>440812.15</v>
      </c>
      <c r="F144">
        <v>0</v>
      </c>
      <c r="G144" s="49">
        <v>12179.96</v>
      </c>
      <c r="H144">
        <v>0</v>
      </c>
      <c r="I144" s="49">
        <v>22785.61</v>
      </c>
      <c r="J144">
        <v>0</v>
      </c>
      <c r="K144" s="49">
        <v>2478.7199999999998</v>
      </c>
      <c r="L144" s="49">
        <v>112172.17</v>
      </c>
      <c r="M144" s="49">
        <v>149616.46</v>
      </c>
      <c r="N144" s="49">
        <v>590428.61</v>
      </c>
    </row>
    <row r="145" spans="1:14" x14ac:dyDescent="0.2">
      <c r="A145">
        <v>34121</v>
      </c>
      <c r="B145" s="50">
        <v>6481826</v>
      </c>
      <c r="C145">
        <v>2.75</v>
      </c>
      <c r="D145">
        <v>0</v>
      </c>
      <c r="E145" s="49">
        <v>216212.65</v>
      </c>
      <c r="F145">
        <v>0</v>
      </c>
      <c r="G145" s="49">
        <v>3054.51</v>
      </c>
      <c r="H145">
        <v>0</v>
      </c>
      <c r="I145" s="49">
        <v>13814.01</v>
      </c>
      <c r="J145">
        <v>0</v>
      </c>
      <c r="K145">
        <v>0</v>
      </c>
      <c r="L145" s="49">
        <v>56681.42</v>
      </c>
      <c r="M145" s="49">
        <v>73549.94</v>
      </c>
      <c r="N145" s="49">
        <v>289762.59000000003</v>
      </c>
    </row>
    <row r="146" spans="1:14" x14ac:dyDescent="0.2">
      <c r="A146">
        <v>34122</v>
      </c>
      <c r="B146" s="50">
        <v>4255432</v>
      </c>
      <c r="C146">
        <v>2.74</v>
      </c>
      <c r="D146">
        <v>0</v>
      </c>
      <c r="E146" s="49">
        <v>141961.98000000001</v>
      </c>
      <c r="F146">
        <v>0</v>
      </c>
      <c r="G146" s="49">
        <v>3672.27</v>
      </c>
      <c r="H146">
        <v>0</v>
      </c>
      <c r="I146" s="49">
        <v>10847.24</v>
      </c>
      <c r="J146">
        <v>0</v>
      </c>
      <c r="K146" s="49">
        <v>3882.97</v>
      </c>
      <c r="L146" s="49">
        <v>48391.3</v>
      </c>
      <c r="M146" s="49">
        <v>66793.78</v>
      </c>
      <c r="N146" s="49">
        <v>208755.76</v>
      </c>
    </row>
    <row r="147" spans="1:14" x14ac:dyDescent="0.2">
      <c r="A147">
        <v>34124</v>
      </c>
      <c r="B147" s="50">
        <v>68586550</v>
      </c>
      <c r="C147">
        <v>2.71</v>
      </c>
      <c r="D147">
        <v>0</v>
      </c>
      <c r="E147" s="49">
        <v>2288765.41</v>
      </c>
      <c r="F147">
        <v>0</v>
      </c>
      <c r="G147" s="49">
        <v>45288.7</v>
      </c>
      <c r="H147">
        <v>0</v>
      </c>
      <c r="I147" s="49">
        <v>137455.38</v>
      </c>
      <c r="J147">
        <v>0</v>
      </c>
      <c r="K147" s="49">
        <v>4164.2700000000004</v>
      </c>
      <c r="L147" s="49">
        <v>600904.85</v>
      </c>
      <c r="M147" s="49">
        <v>787813.2</v>
      </c>
      <c r="N147" s="49">
        <v>3076578.61</v>
      </c>
    </row>
    <row r="148" spans="1:14" x14ac:dyDescent="0.2">
      <c r="A148">
        <v>35092</v>
      </c>
      <c r="B148" s="50">
        <v>38122650</v>
      </c>
      <c r="C148">
        <v>1.99</v>
      </c>
      <c r="D148">
        <v>0</v>
      </c>
      <c r="E148" s="49">
        <v>1281585.52</v>
      </c>
      <c r="F148">
        <v>0</v>
      </c>
      <c r="G148" s="49">
        <v>27075.7</v>
      </c>
      <c r="H148">
        <v>0</v>
      </c>
      <c r="I148" s="49">
        <v>124471.13</v>
      </c>
      <c r="J148">
        <v>0</v>
      </c>
      <c r="K148">
        <v>0</v>
      </c>
      <c r="L148" s="49">
        <v>424691.88</v>
      </c>
      <c r="M148" s="49">
        <v>576238.69999999995</v>
      </c>
      <c r="N148" s="49">
        <v>1857824.22</v>
      </c>
    </row>
    <row r="149" spans="1:14" x14ac:dyDescent="0.2">
      <c r="A149">
        <v>35093</v>
      </c>
      <c r="B149" s="50">
        <v>45462503</v>
      </c>
      <c r="C149">
        <v>2</v>
      </c>
      <c r="D149">
        <v>0</v>
      </c>
      <c r="E149" s="49">
        <v>1528176.58</v>
      </c>
      <c r="F149">
        <v>0</v>
      </c>
      <c r="G149" s="49">
        <v>15953.53</v>
      </c>
      <c r="H149">
        <v>0</v>
      </c>
      <c r="I149" s="49">
        <v>73340.800000000003</v>
      </c>
      <c r="J149">
        <v>0</v>
      </c>
      <c r="K149">
        <v>0</v>
      </c>
      <c r="L149" s="49">
        <v>273783.71999999997</v>
      </c>
      <c r="M149" s="49">
        <v>363078.05</v>
      </c>
      <c r="N149" s="49">
        <v>1891254.63</v>
      </c>
    </row>
    <row r="150" spans="1:14" x14ac:dyDescent="0.2">
      <c r="A150">
        <v>35094</v>
      </c>
      <c r="B150" s="50">
        <v>18452900</v>
      </c>
      <c r="C150">
        <v>2.17</v>
      </c>
      <c r="D150">
        <v>0</v>
      </c>
      <c r="E150" s="49">
        <v>619199.79</v>
      </c>
      <c r="F150">
        <v>0</v>
      </c>
      <c r="G150" s="49">
        <v>13839.82</v>
      </c>
      <c r="H150">
        <v>0</v>
      </c>
      <c r="I150" s="49">
        <v>63623.72</v>
      </c>
      <c r="J150">
        <v>0</v>
      </c>
      <c r="K150">
        <v>0</v>
      </c>
      <c r="L150" s="49">
        <v>222759.17</v>
      </c>
      <c r="M150" s="49">
        <v>300222.71000000002</v>
      </c>
      <c r="N150" s="49">
        <v>919422.5</v>
      </c>
    </row>
    <row r="151" spans="1:14" x14ac:dyDescent="0.2">
      <c r="A151">
        <v>35097</v>
      </c>
      <c r="B151" s="50">
        <v>10651160</v>
      </c>
      <c r="C151">
        <v>2.09</v>
      </c>
      <c r="D151">
        <v>0</v>
      </c>
      <c r="E151" s="49">
        <v>357699.29</v>
      </c>
      <c r="F151">
        <v>0</v>
      </c>
      <c r="G151" s="49">
        <v>9612.3799999999992</v>
      </c>
      <c r="H151" s="49">
        <v>4233.01</v>
      </c>
      <c r="I151" s="49">
        <v>44189.56</v>
      </c>
      <c r="J151" s="49">
        <v>6421.66</v>
      </c>
      <c r="K151">
        <v>0</v>
      </c>
      <c r="L151" s="49">
        <v>154447.46</v>
      </c>
      <c r="M151" s="49">
        <v>218904.07</v>
      </c>
      <c r="N151" s="49">
        <v>576603.36</v>
      </c>
    </row>
    <row r="152" spans="1:14" x14ac:dyDescent="0.2">
      <c r="A152">
        <v>35098</v>
      </c>
      <c r="B152" s="50">
        <v>38234500</v>
      </c>
      <c r="C152">
        <v>2.0099999999999998</v>
      </c>
      <c r="D152">
        <v>0</v>
      </c>
      <c r="E152" s="49">
        <v>1285083.3400000001</v>
      </c>
      <c r="F152">
        <v>0</v>
      </c>
      <c r="G152" s="49">
        <v>20951.22</v>
      </c>
      <c r="H152" s="49">
        <v>2495.79</v>
      </c>
      <c r="I152" s="49">
        <v>96315.9</v>
      </c>
      <c r="J152" s="49">
        <v>11003.89</v>
      </c>
      <c r="K152">
        <v>0</v>
      </c>
      <c r="L152" s="49">
        <v>351495.04</v>
      </c>
      <c r="M152" s="49">
        <v>482261.84</v>
      </c>
      <c r="N152" s="49">
        <v>1767345.18</v>
      </c>
    </row>
    <row r="153" spans="1:14" x14ac:dyDescent="0.2">
      <c r="A153">
        <v>35099</v>
      </c>
      <c r="B153" s="50">
        <v>13433910</v>
      </c>
      <c r="C153">
        <v>2.12</v>
      </c>
      <c r="D153">
        <v>0</v>
      </c>
      <c r="E153" s="49">
        <v>451014.51</v>
      </c>
      <c r="F153">
        <v>0</v>
      </c>
      <c r="G153" s="49">
        <v>9184.6</v>
      </c>
      <c r="H153" s="49">
        <v>3177.04</v>
      </c>
      <c r="I153" s="49">
        <v>42223.01</v>
      </c>
      <c r="J153" s="49">
        <v>4803.43</v>
      </c>
      <c r="K153">
        <v>0</v>
      </c>
      <c r="L153" s="49">
        <v>148750.12</v>
      </c>
      <c r="M153" s="49">
        <v>208138.2</v>
      </c>
      <c r="N153" s="49">
        <v>659152.71</v>
      </c>
    </row>
    <row r="154" spans="1:14" x14ac:dyDescent="0.2">
      <c r="A154">
        <v>35102</v>
      </c>
      <c r="B154" s="50">
        <v>81786015</v>
      </c>
      <c r="C154">
        <v>1.99</v>
      </c>
      <c r="D154">
        <v>0</v>
      </c>
      <c r="E154" s="49">
        <v>2749435.63</v>
      </c>
      <c r="F154" s="49">
        <v>60574</v>
      </c>
      <c r="G154" s="49">
        <v>58731.53</v>
      </c>
      <c r="H154" s="49">
        <v>14192.46</v>
      </c>
      <c r="I154" s="49">
        <v>249015.4</v>
      </c>
      <c r="J154" s="49">
        <v>91842.77</v>
      </c>
      <c r="K154">
        <v>0</v>
      </c>
      <c r="L154" s="49">
        <v>852500.61</v>
      </c>
      <c r="M154" s="49">
        <v>1326856.77</v>
      </c>
      <c r="N154" s="49">
        <v>4076292.4</v>
      </c>
    </row>
    <row r="155" spans="1:14" x14ac:dyDescent="0.2">
      <c r="A155">
        <v>36123</v>
      </c>
      <c r="B155" s="50">
        <v>17307347</v>
      </c>
      <c r="C155">
        <v>1.56</v>
      </c>
      <c r="D155">
        <v>0</v>
      </c>
      <c r="E155" s="49">
        <v>584381.18999999994</v>
      </c>
      <c r="F155">
        <v>0</v>
      </c>
      <c r="G155" s="49">
        <v>20079.71</v>
      </c>
      <c r="H155">
        <v>0</v>
      </c>
      <c r="I155" s="49">
        <v>63841.48</v>
      </c>
      <c r="J155" s="49">
        <v>9370.1200000000008</v>
      </c>
      <c r="K155">
        <v>0</v>
      </c>
      <c r="L155" s="49">
        <v>107555.64</v>
      </c>
      <c r="M155" s="49">
        <v>200846.94</v>
      </c>
      <c r="N155" s="49">
        <v>785228.13</v>
      </c>
    </row>
    <row r="156" spans="1:14" x14ac:dyDescent="0.2">
      <c r="A156">
        <v>36126</v>
      </c>
      <c r="B156" s="50">
        <v>237289356</v>
      </c>
      <c r="C156">
        <v>1.57</v>
      </c>
      <c r="D156">
        <v>0</v>
      </c>
      <c r="E156" s="49">
        <v>8011242.2199999997</v>
      </c>
      <c r="F156">
        <v>0</v>
      </c>
      <c r="G156" s="49">
        <v>267041.40999999997</v>
      </c>
      <c r="H156">
        <v>4.5199999999999996</v>
      </c>
      <c r="I156" s="49">
        <v>855484.64</v>
      </c>
      <c r="J156">
        <v>0</v>
      </c>
      <c r="K156">
        <v>0</v>
      </c>
      <c r="L156" s="49">
        <v>1512834.04</v>
      </c>
      <c r="M156" s="49">
        <v>2635364.61</v>
      </c>
      <c r="N156" s="49">
        <v>10646606.83</v>
      </c>
    </row>
    <row r="157" spans="1:14" x14ac:dyDescent="0.2">
      <c r="A157">
        <v>36131</v>
      </c>
      <c r="B157" s="50">
        <v>205717434</v>
      </c>
      <c r="C157">
        <v>1.57</v>
      </c>
      <c r="D157">
        <v>0</v>
      </c>
      <c r="E157" s="49">
        <v>6945327.0899999999</v>
      </c>
      <c r="F157">
        <v>0</v>
      </c>
      <c r="G157" s="49">
        <v>217690.72</v>
      </c>
      <c r="H157">
        <v>9.75</v>
      </c>
      <c r="I157" s="49">
        <v>691932.71</v>
      </c>
      <c r="J157">
        <v>0</v>
      </c>
      <c r="K157">
        <v>0</v>
      </c>
      <c r="L157" s="49">
        <v>1130507.46</v>
      </c>
      <c r="M157" s="49">
        <v>2040140.64</v>
      </c>
      <c r="N157" s="49">
        <v>8985467.7300000004</v>
      </c>
    </row>
    <row r="158" spans="1:14" x14ac:dyDescent="0.2">
      <c r="A158">
        <v>36133</v>
      </c>
      <c r="B158" s="50">
        <v>26971096</v>
      </c>
      <c r="C158">
        <v>1.52</v>
      </c>
      <c r="D158">
        <v>0</v>
      </c>
      <c r="E158" s="49">
        <v>911046.94</v>
      </c>
      <c r="F158">
        <v>0</v>
      </c>
      <c r="G158" s="49">
        <v>46351.53</v>
      </c>
      <c r="H158" s="49">
        <v>2060.52</v>
      </c>
      <c r="I158" s="49">
        <v>147351.26</v>
      </c>
      <c r="J158">
        <v>836.7</v>
      </c>
      <c r="K158">
        <v>0</v>
      </c>
      <c r="L158" s="49">
        <v>258938.86</v>
      </c>
      <c r="M158" s="49">
        <v>455538.87</v>
      </c>
      <c r="N158" s="49">
        <v>1366585.81</v>
      </c>
    </row>
    <row r="159" spans="1:14" x14ac:dyDescent="0.2">
      <c r="A159">
        <v>36134</v>
      </c>
      <c r="B159" s="50">
        <v>16688725</v>
      </c>
      <c r="C159">
        <v>2.11</v>
      </c>
      <c r="D159">
        <v>0</v>
      </c>
      <c r="E159" s="49">
        <v>560345.14</v>
      </c>
      <c r="F159">
        <v>0</v>
      </c>
      <c r="G159" s="49">
        <v>24821.78</v>
      </c>
      <c r="H159">
        <v>0</v>
      </c>
      <c r="I159" s="49">
        <v>78876.160000000003</v>
      </c>
      <c r="J159">
        <v>0</v>
      </c>
      <c r="K159">
        <v>0</v>
      </c>
      <c r="L159" s="49">
        <v>141028.78</v>
      </c>
      <c r="M159" s="49">
        <v>244726.72</v>
      </c>
      <c r="N159" s="49">
        <v>805071.86</v>
      </c>
    </row>
    <row r="160" spans="1:14" x14ac:dyDescent="0.2">
      <c r="A160">
        <v>36135</v>
      </c>
      <c r="B160" s="50">
        <v>8486828</v>
      </c>
      <c r="C160">
        <v>1.64</v>
      </c>
      <c r="D160">
        <v>0</v>
      </c>
      <c r="E160" s="49">
        <v>286324.19</v>
      </c>
      <c r="F160">
        <v>0</v>
      </c>
      <c r="G160" s="49">
        <v>9448.6</v>
      </c>
      <c r="H160">
        <v>0</v>
      </c>
      <c r="I160" s="49">
        <v>29559.89</v>
      </c>
      <c r="J160" s="49">
        <v>1130.52</v>
      </c>
      <c r="K160">
        <v>0</v>
      </c>
      <c r="L160" s="49">
        <v>47976.81</v>
      </c>
      <c r="M160" s="49">
        <v>88115.82</v>
      </c>
      <c r="N160" s="49">
        <v>374440.01</v>
      </c>
    </row>
    <row r="161" spans="1:14" x14ac:dyDescent="0.2">
      <c r="A161">
        <v>36136</v>
      </c>
      <c r="B161" s="50">
        <v>109206999</v>
      </c>
      <c r="C161">
        <v>1.56</v>
      </c>
      <c r="D161">
        <v>0</v>
      </c>
      <c r="E161" s="49">
        <v>3687365.58</v>
      </c>
      <c r="F161" s="49">
        <v>8185.28</v>
      </c>
      <c r="G161" s="49">
        <v>160193.10999999999</v>
      </c>
      <c r="H161" s="49">
        <v>1018.23</v>
      </c>
      <c r="I161" s="49">
        <v>509186.25</v>
      </c>
      <c r="J161" s="49">
        <v>30403.94</v>
      </c>
      <c r="K161">
        <v>0</v>
      </c>
      <c r="L161" s="49">
        <v>883299.91</v>
      </c>
      <c r="M161" s="49">
        <v>1592286.72</v>
      </c>
      <c r="N161" s="49">
        <v>5279652.3</v>
      </c>
    </row>
    <row r="162" spans="1:14" x14ac:dyDescent="0.2">
      <c r="A162">
        <v>36137</v>
      </c>
      <c r="B162" s="50">
        <v>115534376</v>
      </c>
      <c r="C162">
        <v>1.74</v>
      </c>
      <c r="D162">
        <v>0</v>
      </c>
      <c r="E162" s="49">
        <v>3893875.87</v>
      </c>
      <c r="F162">
        <v>0</v>
      </c>
      <c r="G162" s="49">
        <v>137068.65</v>
      </c>
      <c r="H162">
        <v>0</v>
      </c>
      <c r="I162" s="49">
        <v>426327.29</v>
      </c>
      <c r="J162">
        <v>0</v>
      </c>
      <c r="K162">
        <v>0</v>
      </c>
      <c r="L162" s="49">
        <v>745725.46</v>
      </c>
      <c r="M162" s="49">
        <v>1309121.3999999999</v>
      </c>
      <c r="N162" s="49">
        <v>5202997.2699999996</v>
      </c>
    </row>
    <row r="163" spans="1:14" x14ac:dyDescent="0.2">
      <c r="A163">
        <v>36138</v>
      </c>
      <c r="B163" s="50">
        <v>31575491</v>
      </c>
      <c r="C163">
        <v>1.59</v>
      </c>
      <c r="D163">
        <v>0</v>
      </c>
      <c r="E163" s="49">
        <v>1065819.02</v>
      </c>
      <c r="F163">
        <v>0</v>
      </c>
      <c r="G163" s="49">
        <v>29045.18</v>
      </c>
      <c r="H163">
        <v>0</v>
      </c>
      <c r="I163" s="49">
        <v>92386.57</v>
      </c>
      <c r="J163">
        <v>0</v>
      </c>
      <c r="K163">
        <v>0</v>
      </c>
      <c r="L163" s="49">
        <v>170458.5</v>
      </c>
      <c r="M163" s="49">
        <v>291890.24</v>
      </c>
      <c r="N163" s="49">
        <v>1357709.26</v>
      </c>
    </row>
    <row r="164" spans="1:14" x14ac:dyDescent="0.2">
      <c r="A164">
        <v>36139</v>
      </c>
      <c r="B164" s="50">
        <v>526146513</v>
      </c>
      <c r="C164">
        <v>1.6</v>
      </c>
      <c r="D164">
        <v>0</v>
      </c>
      <c r="E164" s="49">
        <v>17758076.190000001</v>
      </c>
      <c r="F164">
        <v>0</v>
      </c>
      <c r="G164" s="49">
        <v>291782.93</v>
      </c>
      <c r="H164">
        <v>0</v>
      </c>
      <c r="I164" s="49">
        <v>853668.47</v>
      </c>
      <c r="J164">
        <v>0</v>
      </c>
      <c r="K164">
        <v>0</v>
      </c>
      <c r="L164" s="49">
        <v>1520351.13</v>
      </c>
      <c r="M164" s="49">
        <v>2665802.5299999998</v>
      </c>
      <c r="N164" s="49">
        <v>20423878.719999999</v>
      </c>
    </row>
    <row r="165" spans="1:14" x14ac:dyDescent="0.2">
      <c r="A165">
        <v>37037</v>
      </c>
      <c r="B165" s="50">
        <v>115828444</v>
      </c>
      <c r="C165">
        <v>3.38</v>
      </c>
      <c r="D165">
        <v>0</v>
      </c>
      <c r="E165" s="49">
        <v>3838631.08</v>
      </c>
      <c r="F165">
        <v>0</v>
      </c>
      <c r="G165" s="49">
        <v>107046.21</v>
      </c>
      <c r="H165">
        <v>0</v>
      </c>
      <c r="I165" s="49">
        <v>474658.16</v>
      </c>
      <c r="J165">
        <v>0</v>
      </c>
      <c r="K165">
        <v>0</v>
      </c>
      <c r="L165" s="49">
        <v>783384.46</v>
      </c>
      <c r="M165" s="49">
        <v>1365088.83</v>
      </c>
      <c r="N165" s="49">
        <v>5203719.91</v>
      </c>
    </row>
    <row r="166" spans="1:14" x14ac:dyDescent="0.2">
      <c r="A166">
        <v>37039</v>
      </c>
      <c r="B166" s="50">
        <v>83701094</v>
      </c>
      <c r="C166">
        <v>2.4700000000000002</v>
      </c>
      <c r="D166">
        <v>0</v>
      </c>
      <c r="E166" s="49">
        <v>2800035.12</v>
      </c>
      <c r="F166" s="49">
        <v>11067.56</v>
      </c>
      <c r="G166" s="49">
        <v>58612.79</v>
      </c>
      <c r="H166">
        <v>217.04</v>
      </c>
      <c r="I166" s="49">
        <v>321642.63</v>
      </c>
      <c r="J166" s="49">
        <v>26271.4</v>
      </c>
      <c r="K166">
        <v>456.76</v>
      </c>
      <c r="L166" s="49">
        <v>477045.31</v>
      </c>
      <c r="M166" s="49">
        <v>895313.48</v>
      </c>
      <c r="N166" s="49">
        <v>3695348.6</v>
      </c>
    </row>
    <row r="167" spans="1:14" x14ac:dyDescent="0.2">
      <c r="A167">
        <v>38044</v>
      </c>
      <c r="B167" s="50">
        <v>19589189</v>
      </c>
      <c r="C167">
        <v>2.41</v>
      </c>
      <c r="D167">
        <v>0</v>
      </c>
      <c r="E167" s="49">
        <v>655716.17000000004</v>
      </c>
      <c r="F167">
        <v>0</v>
      </c>
      <c r="G167" s="49">
        <v>19958.13</v>
      </c>
      <c r="H167">
        <v>0</v>
      </c>
      <c r="I167" s="49">
        <v>58079.25</v>
      </c>
      <c r="J167">
        <v>0</v>
      </c>
      <c r="K167">
        <v>0</v>
      </c>
      <c r="L167" s="49">
        <v>141276.82999999999</v>
      </c>
      <c r="M167" s="49">
        <v>219314.21</v>
      </c>
      <c r="N167" s="49">
        <v>875030.38</v>
      </c>
    </row>
    <row r="168" spans="1:14" x14ac:dyDescent="0.2">
      <c r="A168">
        <v>38045</v>
      </c>
      <c r="B168" s="50">
        <v>17557847</v>
      </c>
      <c r="C168">
        <v>2.17</v>
      </c>
      <c r="D168">
        <v>0</v>
      </c>
      <c r="E168" s="49">
        <v>589165.67000000004</v>
      </c>
      <c r="F168">
        <v>0</v>
      </c>
      <c r="G168" s="49">
        <v>16906.09</v>
      </c>
      <c r="H168">
        <v>204.29</v>
      </c>
      <c r="I168" s="49">
        <v>52381.3</v>
      </c>
      <c r="J168">
        <v>0</v>
      </c>
      <c r="K168">
        <v>0</v>
      </c>
      <c r="L168" s="49">
        <v>140671.29999999999</v>
      </c>
      <c r="M168" s="49">
        <v>210162.98</v>
      </c>
      <c r="N168" s="49">
        <v>799328.65</v>
      </c>
    </row>
    <row r="169" spans="1:14" x14ac:dyDescent="0.2">
      <c r="A169">
        <v>38046</v>
      </c>
      <c r="B169" s="50">
        <v>28112489</v>
      </c>
      <c r="C169">
        <v>2.16</v>
      </c>
      <c r="D169">
        <v>0</v>
      </c>
      <c r="E169" s="49">
        <v>943430.39</v>
      </c>
      <c r="F169">
        <v>0</v>
      </c>
      <c r="G169" s="49">
        <v>23345.57</v>
      </c>
      <c r="H169">
        <v>0</v>
      </c>
      <c r="I169" s="49">
        <v>74221.53</v>
      </c>
      <c r="J169">
        <v>0</v>
      </c>
      <c r="K169">
        <v>0</v>
      </c>
      <c r="L169" s="49">
        <v>213510.11</v>
      </c>
      <c r="M169" s="49">
        <v>311077.2</v>
      </c>
      <c r="N169" s="49">
        <v>1254507.5900000001</v>
      </c>
    </row>
    <row r="170" spans="1:14" x14ac:dyDescent="0.2">
      <c r="A170">
        <v>39133</v>
      </c>
      <c r="B170" s="50">
        <v>218134560</v>
      </c>
      <c r="C170">
        <v>1.69</v>
      </c>
      <c r="D170">
        <v>0</v>
      </c>
      <c r="E170" s="49">
        <v>7355569.3499999996</v>
      </c>
      <c r="F170">
        <v>0</v>
      </c>
      <c r="G170" s="49">
        <v>110200.16</v>
      </c>
      <c r="H170">
        <v>850.83</v>
      </c>
      <c r="I170" s="49">
        <v>193423.21</v>
      </c>
      <c r="J170">
        <v>0</v>
      </c>
      <c r="K170">
        <v>0</v>
      </c>
      <c r="L170" s="49">
        <v>1397885.39</v>
      </c>
      <c r="M170" s="49">
        <v>1702359.59</v>
      </c>
      <c r="N170" s="49">
        <v>9057928.9399999995</v>
      </c>
    </row>
    <row r="171" spans="1:14" x14ac:dyDescent="0.2">
      <c r="A171">
        <v>39134</v>
      </c>
      <c r="B171" s="50">
        <v>182514663</v>
      </c>
      <c r="C171">
        <v>1.67</v>
      </c>
      <c r="D171">
        <v>0</v>
      </c>
      <c r="E171" s="49">
        <v>6155706.7199999997</v>
      </c>
      <c r="F171">
        <v>0</v>
      </c>
      <c r="G171" s="49">
        <v>103858.97</v>
      </c>
      <c r="H171">
        <v>0</v>
      </c>
      <c r="I171" s="49">
        <v>184025.85</v>
      </c>
      <c r="J171">
        <v>0</v>
      </c>
      <c r="K171">
        <v>0</v>
      </c>
      <c r="L171" s="49">
        <v>1309181.8999999999</v>
      </c>
      <c r="M171" s="49">
        <v>1597066.72</v>
      </c>
      <c r="N171" s="49">
        <v>7752773.4400000004</v>
      </c>
    </row>
    <row r="172" spans="1:14" x14ac:dyDescent="0.2">
      <c r="A172">
        <v>39135</v>
      </c>
      <c r="B172" s="50">
        <v>41318110</v>
      </c>
      <c r="C172">
        <v>2.0699999999999998</v>
      </c>
      <c r="D172">
        <v>0</v>
      </c>
      <c r="E172" s="49">
        <v>1387874.9</v>
      </c>
      <c r="F172">
        <v>0</v>
      </c>
      <c r="G172" s="49">
        <v>27954.880000000001</v>
      </c>
      <c r="H172">
        <v>0</v>
      </c>
      <c r="I172" s="49">
        <v>61880.61</v>
      </c>
      <c r="J172">
        <v>0</v>
      </c>
      <c r="K172">
        <v>0</v>
      </c>
      <c r="L172" s="49">
        <v>350532.2</v>
      </c>
      <c r="M172" s="49">
        <v>440367.68</v>
      </c>
      <c r="N172" s="49">
        <v>1828242.58</v>
      </c>
    </row>
    <row r="173" spans="1:14" x14ac:dyDescent="0.2">
      <c r="A173">
        <v>39136</v>
      </c>
      <c r="B173" s="50">
        <v>14769100</v>
      </c>
      <c r="C173">
        <v>1.7</v>
      </c>
      <c r="D173">
        <v>0</v>
      </c>
      <c r="E173" s="49">
        <v>497968.27</v>
      </c>
      <c r="F173">
        <v>0</v>
      </c>
      <c r="G173" s="49">
        <v>10199.89</v>
      </c>
      <c r="H173">
        <v>0</v>
      </c>
      <c r="I173" s="49">
        <v>19014.59</v>
      </c>
      <c r="J173">
        <v>0</v>
      </c>
      <c r="K173">
        <v>0</v>
      </c>
      <c r="L173" s="49">
        <v>126155.55</v>
      </c>
      <c r="M173" s="49">
        <v>155370.03</v>
      </c>
      <c r="N173" s="49">
        <v>653338.30000000005</v>
      </c>
    </row>
    <row r="174" spans="1:14" x14ac:dyDescent="0.2">
      <c r="A174">
        <v>39137</v>
      </c>
      <c r="B174" s="50">
        <v>111174612</v>
      </c>
      <c r="C174">
        <v>1.87</v>
      </c>
      <c r="D174">
        <v>0</v>
      </c>
      <c r="E174" s="49">
        <v>3741980.68</v>
      </c>
      <c r="F174">
        <v>0</v>
      </c>
      <c r="G174" s="49">
        <v>34898.42</v>
      </c>
      <c r="H174">
        <v>0</v>
      </c>
      <c r="I174" s="49">
        <v>65763.87</v>
      </c>
      <c r="J174" s="49">
        <v>19869.89</v>
      </c>
      <c r="K174">
        <v>0</v>
      </c>
      <c r="L174" s="49">
        <v>457713.89</v>
      </c>
      <c r="M174" s="49">
        <v>578246.06000000006</v>
      </c>
      <c r="N174" s="49">
        <v>4320226.74</v>
      </c>
    </row>
    <row r="175" spans="1:14" x14ac:dyDescent="0.2">
      <c r="A175">
        <v>39139</v>
      </c>
      <c r="B175" s="50">
        <v>139179621</v>
      </c>
      <c r="C175">
        <v>1.94</v>
      </c>
      <c r="D175">
        <v>0</v>
      </c>
      <c r="E175" s="49">
        <v>4681248.0999999996</v>
      </c>
      <c r="F175">
        <v>0</v>
      </c>
      <c r="G175" s="49">
        <v>50122.45</v>
      </c>
      <c r="H175">
        <v>0</v>
      </c>
      <c r="I175" s="49">
        <v>129145.64</v>
      </c>
      <c r="J175">
        <v>0</v>
      </c>
      <c r="K175">
        <v>0</v>
      </c>
      <c r="L175" s="49">
        <v>746647.44</v>
      </c>
      <c r="M175" s="49">
        <v>925915.52</v>
      </c>
      <c r="N175" s="49">
        <v>5607163.6200000001</v>
      </c>
    </row>
    <row r="176" spans="1:14" x14ac:dyDescent="0.2">
      <c r="A176">
        <v>39141</v>
      </c>
      <c r="B176" s="50">
        <v>2437273090</v>
      </c>
      <c r="C176">
        <v>1.73</v>
      </c>
      <c r="D176">
        <v>0</v>
      </c>
      <c r="E176" s="49">
        <v>82152213.510000005</v>
      </c>
      <c r="F176" s="49">
        <v>184937.06</v>
      </c>
      <c r="G176" s="49">
        <v>770430.5</v>
      </c>
      <c r="H176" s="49">
        <v>42294.28</v>
      </c>
      <c r="I176" s="49">
        <v>1332243.58</v>
      </c>
      <c r="J176" s="49">
        <v>4976473.37</v>
      </c>
      <c r="K176">
        <v>0</v>
      </c>
      <c r="L176" s="49">
        <v>9358282.6300000008</v>
      </c>
      <c r="M176" s="49">
        <v>16664661.42</v>
      </c>
      <c r="N176" s="49">
        <v>98816874.930000007</v>
      </c>
    </row>
    <row r="177" spans="1:14" x14ac:dyDescent="0.2">
      <c r="A177">
        <v>39142</v>
      </c>
      <c r="B177" s="50">
        <v>45621031</v>
      </c>
      <c r="C177">
        <v>2.04</v>
      </c>
      <c r="D177">
        <v>0</v>
      </c>
      <c r="E177" s="49">
        <v>1532879.42</v>
      </c>
      <c r="F177">
        <v>0</v>
      </c>
      <c r="G177" s="49">
        <v>33984.050000000003</v>
      </c>
      <c r="H177">
        <v>0</v>
      </c>
      <c r="I177" s="49">
        <v>77025.77</v>
      </c>
      <c r="J177">
        <v>0</v>
      </c>
      <c r="K177">
        <v>0</v>
      </c>
      <c r="L177" s="49">
        <v>441629.36</v>
      </c>
      <c r="M177" s="49">
        <v>552639.18000000005</v>
      </c>
      <c r="N177" s="49">
        <v>2085518.6</v>
      </c>
    </row>
    <row r="178" spans="1:14" x14ac:dyDescent="0.2">
      <c r="A178">
        <v>40100</v>
      </c>
      <c r="B178" s="50">
        <v>10453299</v>
      </c>
      <c r="C178">
        <v>1.89</v>
      </c>
      <c r="D178">
        <v>0</v>
      </c>
      <c r="E178" s="49">
        <v>351771.6</v>
      </c>
      <c r="F178">
        <v>0</v>
      </c>
      <c r="G178" s="49">
        <v>10767.97</v>
      </c>
      <c r="H178">
        <v>0</v>
      </c>
      <c r="I178" s="49">
        <v>51728.42</v>
      </c>
      <c r="J178">
        <v>0</v>
      </c>
      <c r="K178">
        <v>0</v>
      </c>
      <c r="L178" s="49">
        <v>76187.45</v>
      </c>
      <c r="M178" s="49">
        <v>138683.84</v>
      </c>
      <c r="N178" s="49">
        <v>490455.44</v>
      </c>
    </row>
    <row r="179" spans="1:14" x14ac:dyDescent="0.2">
      <c r="A179">
        <v>40101</v>
      </c>
      <c r="B179" s="50">
        <v>3446300</v>
      </c>
      <c r="C179">
        <v>2.4300000000000002</v>
      </c>
      <c r="D179">
        <v>0</v>
      </c>
      <c r="E179" s="49">
        <v>115335.63</v>
      </c>
      <c r="F179">
        <v>0</v>
      </c>
      <c r="G179" s="49">
        <v>4194.96</v>
      </c>
      <c r="H179">
        <v>10.56</v>
      </c>
      <c r="I179" s="49">
        <v>26917.89</v>
      </c>
      <c r="J179">
        <v>921.56</v>
      </c>
      <c r="K179">
        <v>0</v>
      </c>
      <c r="L179" s="49">
        <v>31713.61</v>
      </c>
      <c r="M179" s="49">
        <v>63758.58</v>
      </c>
      <c r="N179" s="49">
        <v>179094.21</v>
      </c>
    </row>
    <row r="180" spans="1:14" x14ac:dyDescent="0.2">
      <c r="A180">
        <v>40103</v>
      </c>
      <c r="B180" s="50">
        <v>5553160</v>
      </c>
      <c r="C180">
        <v>2.2200000000000002</v>
      </c>
      <c r="D180">
        <v>0</v>
      </c>
      <c r="E180" s="49">
        <v>186244.88</v>
      </c>
      <c r="F180">
        <v>0</v>
      </c>
      <c r="G180" s="49">
        <v>3756.69</v>
      </c>
      <c r="H180">
        <v>0</v>
      </c>
      <c r="I180" s="49">
        <v>23695.47</v>
      </c>
      <c r="J180">
        <v>0</v>
      </c>
      <c r="K180">
        <v>0</v>
      </c>
      <c r="L180" s="49">
        <v>33940.58</v>
      </c>
      <c r="M180" s="49">
        <v>61392.74</v>
      </c>
      <c r="N180" s="49">
        <v>247637.62</v>
      </c>
    </row>
    <row r="181" spans="1:14" x14ac:dyDescent="0.2">
      <c r="A181">
        <v>40104</v>
      </c>
      <c r="B181" s="50">
        <v>3812660</v>
      </c>
      <c r="C181">
        <v>2.39</v>
      </c>
      <c r="D181">
        <v>0</v>
      </c>
      <c r="E181" s="49">
        <v>127648.73</v>
      </c>
      <c r="F181">
        <v>0</v>
      </c>
      <c r="G181" s="49">
        <v>3305.89</v>
      </c>
      <c r="H181">
        <v>0</v>
      </c>
      <c r="I181" s="49">
        <v>20852.009999999998</v>
      </c>
      <c r="J181" s="49">
        <v>1951.24</v>
      </c>
      <c r="K181">
        <v>0</v>
      </c>
      <c r="L181" s="49">
        <v>26694.89</v>
      </c>
      <c r="M181" s="49">
        <v>52804.02</v>
      </c>
      <c r="N181" s="49">
        <v>180452.75</v>
      </c>
    </row>
    <row r="182" spans="1:14" x14ac:dyDescent="0.2">
      <c r="A182">
        <v>40107</v>
      </c>
      <c r="B182" s="50">
        <v>62356505</v>
      </c>
      <c r="C182">
        <v>2.14</v>
      </c>
      <c r="D182">
        <v>0</v>
      </c>
      <c r="E182" s="49">
        <v>2093057.2</v>
      </c>
      <c r="F182">
        <v>0</v>
      </c>
      <c r="G182" s="49">
        <v>56926.36</v>
      </c>
      <c r="H182">
        <v>0</v>
      </c>
      <c r="I182" s="49">
        <v>359065.39</v>
      </c>
      <c r="J182">
        <v>0</v>
      </c>
      <c r="K182">
        <v>0</v>
      </c>
      <c r="L182" s="49">
        <v>448416.15</v>
      </c>
      <c r="M182" s="49">
        <v>864407.9</v>
      </c>
      <c r="N182" s="49">
        <v>2957465.1</v>
      </c>
    </row>
    <row r="183" spans="1:14" x14ac:dyDescent="0.2">
      <c r="A183">
        <v>41001</v>
      </c>
      <c r="B183" s="50">
        <v>4675150</v>
      </c>
      <c r="C183">
        <v>3.01</v>
      </c>
      <c r="D183">
        <v>0</v>
      </c>
      <c r="E183" s="49">
        <v>155530.88</v>
      </c>
      <c r="F183">
        <v>0</v>
      </c>
      <c r="G183" s="49">
        <v>26470.81</v>
      </c>
      <c r="H183">
        <v>0</v>
      </c>
      <c r="I183" s="49">
        <v>25176.41</v>
      </c>
      <c r="J183">
        <v>0</v>
      </c>
      <c r="K183">
        <v>0</v>
      </c>
      <c r="L183" s="49">
        <v>40617.32</v>
      </c>
      <c r="M183" s="49">
        <v>92264.54</v>
      </c>
      <c r="N183" s="49">
        <v>247795.42</v>
      </c>
    </row>
    <row r="184" spans="1:14" x14ac:dyDescent="0.2">
      <c r="A184">
        <v>41002</v>
      </c>
      <c r="B184" s="50">
        <v>48132131</v>
      </c>
      <c r="C184">
        <v>2.41</v>
      </c>
      <c r="D184">
        <v>0</v>
      </c>
      <c r="E184" s="49">
        <v>1611144.63</v>
      </c>
      <c r="F184" s="49">
        <v>8970.1200000000008</v>
      </c>
      <c r="G184" s="49">
        <v>223633.15</v>
      </c>
      <c r="H184">
        <v>0</v>
      </c>
      <c r="I184" s="49">
        <v>191798.55</v>
      </c>
      <c r="J184" s="49">
        <v>55470.78</v>
      </c>
      <c r="K184">
        <v>0</v>
      </c>
      <c r="L184" s="49">
        <v>318196.78000000003</v>
      </c>
      <c r="M184" s="49">
        <v>798069.38</v>
      </c>
      <c r="N184" s="49">
        <v>2409214.0099999998</v>
      </c>
    </row>
    <row r="185" spans="1:14" x14ac:dyDescent="0.2">
      <c r="A185">
        <v>41003</v>
      </c>
      <c r="B185" s="50">
        <v>13195560</v>
      </c>
      <c r="C185">
        <v>2.4500000000000002</v>
      </c>
      <c r="D185">
        <v>0</v>
      </c>
      <c r="E185" s="49">
        <v>441518.82</v>
      </c>
      <c r="F185">
        <v>0</v>
      </c>
      <c r="G185" s="49">
        <v>66245.460000000006</v>
      </c>
      <c r="H185">
        <v>0</v>
      </c>
      <c r="I185" s="49">
        <v>56912.09</v>
      </c>
      <c r="J185" s="49">
        <v>5940.49</v>
      </c>
      <c r="K185">
        <v>0</v>
      </c>
      <c r="L185" s="49">
        <v>96567.21</v>
      </c>
      <c r="M185" s="49">
        <v>225665.25</v>
      </c>
      <c r="N185" s="49">
        <v>667184.06999999995</v>
      </c>
    </row>
    <row r="186" spans="1:14" x14ac:dyDescent="0.2">
      <c r="A186">
        <v>41004</v>
      </c>
      <c r="B186" s="50">
        <v>7928377</v>
      </c>
      <c r="C186">
        <v>2.62</v>
      </c>
      <c r="D186">
        <v>0</v>
      </c>
      <c r="E186" s="49">
        <v>264818.42</v>
      </c>
      <c r="F186">
        <v>0</v>
      </c>
      <c r="G186" s="49">
        <v>28686.639999999999</v>
      </c>
      <c r="H186">
        <v>927.17</v>
      </c>
      <c r="I186" s="49">
        <v>27715.15</v>
      </c>
      <c r="J186" s="49">
        <v>6572.2</v>
      </c>
      <c r="K186">
        <v>0</v>
      </c>
      <c r="L186" s="49">
        <v>50675.15</v>
      </c>
      <c r="M186" s="49">
        <v>114576.3</v>
      </c>
      <c r="N186" s="49">
        <v>379394.72</v>
      </c>
    </row>
    <row r="187" spans="1:14" x14ac:dyDescent="0.2">
      <c r="A187">
        <v>41005</v>
      </c>
      <c r="B187" s="50">
        <v>6482530</v>
      </c>
      <c r="C187">
        <v>2.82</v>
      </c>
      <c r="D187">
        <v>0</v>
      </c>
      <c r="E187" s="49">
        <v>216080.49</v>
      </c>
      <c r="F187">
        <v>0</v>
      </c>
      <c r="G187" s="49">
        <v>27220.37</v>
      </c>
      <c r="H187">
        <v>0</v>
      </c>
      <c r="I187" s="49">
        <v>23306.23</v>
      </c>
      <c r="J187" s="49">
        <v>7647.45</v>
      </c>
      <c r="K187">
        <v>0</v>
      </c>
      <c r="L187" s="49">
        <v>40365.379999999997</v>
      </c>
      <c r="M187" s="49">
        <v>98539.43</v>
      </c>
      <c r="N187" s="49">
        <v>314619.92</v>
      </c>
    </row>
    <row r="188" spans="1:14" x14ac:dyDescent="0.2">
      <c r="A188">
        <v>42111</v>
      </c>
      <c r="B188" s="50">
        <v>36574234</v>
      </c>
      <c r="C188">
        <v>2.83</v>
      </c>
      <c r="D188">
        <v>0</v>
      </c>
      <c r="E188" s="49">
        <v>1218993.98</v>
      </c>
      <c r="F188" s="49">
        <v>1641.4</v>
      </c>
      <c r="G188" s="49">
        <v>46538</v>
      </c>
      <c r="H188">
        <v>392.93</v>
      </c>
      <c r="I188" s="49">
        <v>122559.92</v>
      </c>
      <c r="J188" s="49">
        <v>7299.26</v>
      </c>
      <c r="K188">
        <v>0</v>
      </c>
      <c r="L188" s="49">
        <v>272256.03000000003</v>
      </c>
      <c r="M188" s="49">
        <v>450687.54</v>
      </c>
      <c r="N188" s="49">
        <v>1669681.52</v>
      </c>
    </row>
    <row r="189" spans="1:14" x14ac:dyDescent="0.2">
      <c r="A189">
        <v>42113</v>
      </c>
      <c r="B189" s="50">
        <v>7216845</v>
      </c>
      <c r="C189">
        <v>2.75</v>
      </c>
      <c r="D189">
        <v>0</v>
      </c>
      <c r="E189" s="49">
        <v>240730.49</v>
      </c>
      <c r="F189">
        <v>0</v>
      </c>
      <c r="G189" s="49">
        <v>5931</v>
      </c>
      <c r="H189">
        <v>0</v>
      </c>
      <c r="I189" s="49">
        <v>15716.06</v>
      </c>
      <c r="J189">
        <v>223.8</v>
      </c>
      <c r="K189">
        <v>0</v>
      </c>
      <c r="L189" s="49">
        <v>35041.82</v>
      </c>
      <c r="M189" s="49">
        <v>56912.68</v>
      </c>
      <c r="N189" s="49">
        <v>297643.17</v>
      </c>
    </row>
    <row r="190" spans="1:14" x14ac:dyDescent="0.2">
      <c r="A190">
        <v>42117</v>
      </c>
      <c r="B190" s="50">
        <v>7594504</v>
      </c>
      <c r="C190">
        <v>2.62</v>
      </c>
      <c r="D190">
        <v>0</v>
      </c>
      <c r="E190" s="49">
        <v>253666.61</v>
      </c>
      <c r="F190">
        <v>0</v>
      </c>
      <c r="G190" s="49">
        <v>13976.32</v>
      </c>
      <c r="H190">
        <v>42.65</v>
      </c>
      <c r="I190" s="49">
        <v>35172.14</v>
      </c>
      <c r="J190">
        <v>441.86</v>
      </c>
      <c r="K190">
        <v>0</v>
      </c>
      <c r="L190" s="49">
        <v>79011.839999999997</v>
      </c>
      <c r="M190" s="49">
        <v>128644.8</v>
      </c>
      <c r="N190" s="49">
        <v>382311.41</v>
      </c>
    </row>
    <row r="191" spans="1:14" x14ac:dyDescent="0.2">
      <c r="A191">
        <v>42118</v>
      </c>
      <c r="B191" s="50">
        <v>11805834</v>
      </c>
      <c r="C191">
        <v>2.87</v>
      </c>
      <c r="D191">
        <v>0</v>
      </c>
      <c r="E191" s="49">
        <v>393318.33</v>
      </c>
      <c r="F191">
        <v>0</v>
      </c>
      <c r="G191" s="49">
        <v>9177</v>
      </c>
      <c r="H191">
        <v>0</v>
      </c>
      <c r="I191" s="49">
        <v>24028.49</v>
      </c>
      <c r="J191" s="49">
        <v>4310.6000000000004</v>
      </c>
      <c r="K191">
        <v>0</v>
      </c>
      <c r="L191" s="49">
        <v>52613.56</v>
      </c>
      <c r="M191" s="49">
        <v>90129.65</v>
      </c>
      <c r="N191" s="49">
        <v>483447.98</v>
      </c>
    </row>
    <row r="192" spans="1:14" x14ac:dyDescent="0.2">
      <c r="A192">
        <v>42119</v>
      </c>
      <c r="B192" s="50">
        <v>13039561</v>
      </c>
      <c r="C192">
        <v>3.68</v>
      </c>
      <c r="D192">
        <v>0</v>
      </c>
      <c r="E192" s="49">
        <v>430797.89</v>
      </c>
      <c r="F192">
        <v>0</v>
      </c>
      <c r="G192" s="49">
        <v>4723</v>
      </c>
      <c r="H192">
        <v>315.05</v>
      </c>
      <c r="I192" s="49">
        <v>12362.78</v>
      </c>
      <c r="J192">
        <v>288.52999999999997</v>
      </c>
      <c r="K192">
        <v>0</v>
      </c>
      <c r="L192" s="49">
        <v>28450.41</v>
      </c>
      <c r="M192" s="49">
        <v>46139.77</v>
      </c>
      <c r="N192" s="49">
        <v>476937.66</v>
      </c>
    </row>
    <row r="193" spans="1:14" x14ac:dyDescent="0.2">
      <c r="A193">
        <v>42121</v>
      </c>
      <c r="B193" s="50">
        <v>8186512</v>
      </c>
      <c r="C193">
        <v>2.94</v>
      </c>
      <c r="D193">
        <v>0</v>
      </c>
      <c r="E193" s="49">
        <v>272541.92</v>
      </c>
      <c r="F193" s="49">
        <v>19871.28</v>
      </c>
      <c r="G193" s="49">
        <v>7333</v>
      </c>
      <c r="H193">
        <v>405.72</v>
      </c>
      <c r="I193" s="49">
        <v>19323.79</v>
      </c>
      <c r="J193" s="49">
        <v>1722.97</v>
      </c>
      <c r="K193">
        <v>0</v>
      </c>
      <c r="L193" s="49">
        <v>46477.23</v>
      </c>
      <c r="M193" s="49">
        <v>95133.98</v>
      </c>
      <c r="N193" s="49">
        <v>367675.9</v>
      </c>
    </row>
    <row r="194" spans="1:14" x14ac:dyDescent="0.2">
      <c r="A194">
        <v>42124</v>
      </c>
      <c r="B194" s="50">
        <v>132276992</v>
      </c>
      <c r="C194">
        <v>3.01</v>
      </c>
      <c r="D194">
        <v>0</v>
      </c>
      <c r="E194" s="49">
        <v>4400534.09</v>
      </c>
      <c r="F194">
        <v>0</v>
      </c>
      <c r="G194" s="49">
        <v>122305</v>
      </c>
      <c r="H194">
        <v>0</v>
      </c>
      <c r="I194" s="49">
        <v>315737.83</v>
      </c>
      <c r="J194">
        <v>0</v>
      </c>
      <c r="K194">
        <v>0</v>
      </c>
      <c r="L194" s="49">
        <v>717014.75</v>
      </c>
      <c r="M194" s="49">
        <v>1155057.58</v>
      </c>
      <c r="N194" s="49">
        <v>5555591.6699999999</v>
      </c>
    </row>
    <row r="195" spans="1:14" x14ac:dyDescent="0.2">
      <c r="A195">
        <v>43001</v>
      </c>
      <c r="B195" s="50">
        <v>29289776</v>
      </c>
      <c r="C195">
        <v>2.94</v>
      </c>
      <c r="D195">
        <v>0</v>
      </c>
      <c r="E195" s="49">
        <v>975102.92</v>
      </c>
      <c r="F195">
        <v>0</v>
      </c>
      <c r="G195" s="49">
        <v>19395.939999999999</v>
      </c>
      <c r="H195">
        <v>0</v>
      </c>
      <c r="I195" s="49">
        <v>124027.98</v>
      </c>
      <c r="J195">
        <v>0</v>
      </c>
      <c r="K195">
        <v>0</v>
      </c>
      <c r="L195" s="49">
        <v>333618.83</v>
      </c>
      <c r="M195" s="49">
        <v>477042.74</v>
      </c>
      <c r="N195" s="49">
        <v>1452145.66</v>
      </c>
    </row>
    <row r="196" spans="1:14" x14ac:dyDescent="0.2">
      <c r="A196">
        <v>43002</v>
      </c>
      <c r="B196" s="50">
        <v>22434474</v>
      </c>
      <c r="C196">
        <v>2.52</v>
      </c>
      <c r="D196">
        <v>0</v>
      </c>
      <c r="E196" s="49">
        <v>750111</v>
      </c>
      <c r="F196">
        <v>0</v>
      </c>
      <c r="G196" s="49">
        <v>6834</v>
      </c>
      <c r="H196">
        <v>0</v>
      </c>
      <c r="I196" s="49">
        <v>48463.44</v>
      </c>
      <c r="J196">
        <v>0</v>
      </c>
      <c r="K196" s="49">
        <v>6029.81</v>
      </c>
      <c r="L196" s="49">
        <v>125818.22</v>
      </c>
      <c r="M196" s="49">
        <v>187145.47</v>
      </c>
      <c r="N196" s="49">
        <v>937256.47</v>
      </c>
    </row>
    <row r="197" spans="1:14" x14ac:dyDescent="0.2">
      <c r="A197">
        <v>43003</v>
      </c>
      <c r="B197" s="50">
        <v>16566568</v>
      </c>
      <c r="C197">
        <v>2.5</v>
      </c>
      <c r="D197">
        <v>0</v>
      </c>
      <c r="E197" s="49">
        <v>554027.44999999995</v>
      </c>
      <c r="F197">
        <v>0</v>
      </c>
      <c r="G197" s="49">
        <v>29494</v>
      </c>
      <c r="H197">
        <v>0</v>
      </c>
      <c r="I197" s="49">
        <v>66678.36</v>
      </c>
      <c r="J197">
        <v>0</v>
      </c>
      <c r="K197">
        <v>0</v>
      </c>
      <c r="L197" s="49">
        <v>174193.33</v>
      </c>
      <c r="M197" s="49">
        <v>270365.69</v>
      </c>
      <c r="N197" s="49">
        <v>824393.14</v>
      </c>
    </row>
    <row r="198" spans="1:14" x14ac:dyDescent="0.2">
      <c r="A198">
        <v>43004</v>
      </c>
      <c r="B198" s="50">
        <v>27082467</v>
      </c>
      <c r="C198">
        <v>2.57</v>
      </c>
      <c r="D198">
        <v>0</v>
      </c>
      <c r="E198" s="49">
        <v>905055.15</v>
      </c>
      <c r="F198">
        <v>0</v>
      </c>
      <c r="G198" s="49">
        <v>5594</v>
      </c>
      <c r="H198">
        <v>0</v>
      </c>
      <c r="I198" s="49">
        <v>49398.43</v>
      </c>
      <c r="J198">
        <v>0</v>
      </c>
      <c r="K198" s="49">
        <v>7812.19</v>
      </c>
      <c r="L198" s="49">
        <v>136741.5</v>
      </c>
      <c r="M198" s="49">
        <v>199546.12</v>
      </c>
      <c r="N198" s="49">
        <v>1104601.27</v>
      </c>
    </row>
    <row r="199" spans="1:14" x14ac:dyDescent="0.2">
      <c r="A199">
        <v>44078</v>
      </c>
      <c r="B199" s="50">
        <v>12370830</v>
      </c>
      <c r="C199">
        <v>2.61</v>
      </c>
      <c r="D199">
        <v>0</v>
      </c>
      <c r="E199" s="49">
        <v>413244.73</v>
      </c>
      <c r="F199">
        <v>337.14</v>
      </c>
      <c r="G199" s="49">
        <v>28015.09</v>
      </c>
      <c r="H199" s="49">
        <v>32778.239999999998</v>
      </c>
      <c r="I199" s="49">
        <v>156200.76999999999</v>
      </c>
      <c r="J199" s="49">
        <v>10539.71</v>
      </c>
      <c r="K199">
        <v>0</v>
      </c>
      <c r="L199" s="49">
        <v>48948.1</v>
      </c>
      <c r="M199" s="49">
        <v>276819.03999999998</v>
      </c>
      <c r="N199" s="49">
        <v>690063.77</v>
      </c>
    </row>
    <row r="200" spans="1:14" x14ac:dyDescent="0.2">
      <c r="A200">
        <v>44083</v>
      </c>
      <c r="B200" s="50">
        <v>20865665</v>
      </c>
      <c r="C200">
        <v>2.62</v>
      </c>
      <c r="D200">
        <v>0</v>
      </c>
      <c r="E200" s="49">
        <v>696941.17</v>
      </c>
      <c r="F200">
        <v>0</v>
      </c>
      <c r="G200" s="49">
        <v>70417.72</v>
      </c>
      <c r="H200">
        <v>0</v>
      </c>
      <c r="I200" s="49">
        <v>150748.79</v>
      </c>
      <c r="J200">
        <v>0</v>
      </c>
      <c r="K200">
        <v>0</v>
      </c>
      <c r="L200" s="49">
        <v>118470.9</v>
      </c>
      <c r="M200" s="49">
        <v>339637.4</v>
      </c>
      <c r="N200" s="49">
        <v>1036578.57</v>
      </c>
    </row>
    <row r="201" spans="1:14" x14ac:dyDescent="0.2">
      <c r="A201">
        <v>44084</v>
      </c>
      <c r="B201" s="50">
        <v>22430420</v>
      </c>
      <c r="C201">
        <v>2.64</v>
      </c>
      <c r="D201">
        <v>0</v>
      </c>
      <c r="E201" s="49">
        <v>749052.21</v>
      </c>
      <c r="F201">
        <v>0</v>
      </c>
      <c r="G201" s="49">
        <v>72091.73</v>
      </c>
      <c r="H201">
        <v>0</v>
      </c>
      <c r="I201" s="49">
        <v>187081.75</v>
      </c>
      <c r="J201">
        <v>0</v>
      </c>
      <c r="K201">
        <v>0</v>
      </c>
      <c r="L201" s="49">
        <v>139440.06</v>
      </c>
      <c r="M201" s="49">
        <v>398613.54</v>
      </c>
      <c r="N201" s="49">
        <v>1147665.75</v>
      </c>
    </row>
    <row r="202" spans="1:14" x14ac:dyDescent="0.2">
      <c r="A202">
        <v>45076</v>
      </c>
      <c r="B202" s="50">
        <v>19399275</v>
      </c>
      <c r="C202">
        <v>2.72</v>
      </c>
      <c r="D202">
        <v>0</v>
      </c>
      <c r="E202" s="49">
        <v>647296.38</v>
      </c>
      <c r="F202">
        <v>0</v>
      </c>
      <c r="G202" s="49">
        <v>17126</v>
      </c>
      <c r="H202">
        <v>0</v>
      </c>
      <c r="I202" s="49">
        <v>148741.73000000001</v>
      </c>
      <c r="J202">
        <v>0</v>
      </c>
      <c r="K202">
        <v>0</v>
      </c>
      <c r="L202" s="49">
        <v>181540.44</v>
      </c>
      <c r="M202" s="49">
        <v>347408.17</v>
      </c>
      <c r="N202" s="49">
        <v>994704.55</v>
      </c>
    </row>
    <row r="203" spans="1:14" x14ac:dyDescent="0.2">
      <c r="A203">
        <v>45077</v>
      </c>
      <c r="B203" s="50">
        <v>37797721</v>
      </c>
      <c r="C203">
        <v>2.87</v>
      </c>
      <c r="D203">
        <v>0</v>
      </c>
      <c r="E203" s="49">
        <v>1259253.3799999999</v>
      </c>
      <c r="F203">
        <v>0</v>
      </c>
      <c r="G203" s="49">
        <v>27464</v>
      </c>
      <c r="H203">
        <v>0</v>
      </c>
      <c r="I203" s="49">
        <v>244968.21</v>
      </c>
      <c r="J203">
        <v>0</v>
      </c>
      <c r="K203">
        <v>0</v>
      </c>
      <c r="L203" s="49">
        <v>298219.42</v>
      </c>
      <c r="M203" s="49">
        <v>570651.62</v>
      </c>
      <c r="N203" s="49">
        <v>1829905</v>
      </c>
    </row>
    <row r="204" spans="1:14" x14ac:dyDescent="0.2">
      <c r="A204">
        <v>45078</v>
      </c>
      <c r="B204" s="50">
        <v>18615277</v>
      </c>
      <c r="C204">
        <v>3.1</v>
      </c>
      <c r="D204">
        <v>0</v>
      </c>
      <c r="E204" s="49">
        <v>618710.38</v>
      </c>
      <c r="F204" s="49">
        <v>31861.99</v>
      </c>
      <c r="G204" s="49">
        <v>11569</v>
      </c>
      <c r="H204">
        <v>0</v>
      </c>
      <c r="I204" s="49">
        <v>100635.19</v>
      </c>
      <c r="J204">
        <v>0</v>
      </c>
      <c r="K204">
        <v>0</v>
      </c>
      <c r="L204" s="49">
        <v>116877.98</v>
      </c>
      <c r="M204" s="49">
        <v>260944.16</v>
      </c>
      <c r="N204" s="49">
        <v>879654.54</v>
      </c>
    </row>
    <row r="205" spans="1:14" x14ac:dyDescent="0.2">
      <c r="A205">
        <v>46128</v>
      </c>
      <c r="B205" s="50">
        <v>17137380</v>
      </c>
      <c r="C205">
        <v>2.81</v>
      </c>
      <c r="D205">
        <v>0</v>
      </c>
      <c r="E205" s="49">
        <v>571294.61</v>
      </c>
      <c r="F205">
        <v>0</v>
      </c>
      <c r="G205" s="49">
        <v>16915.21</v>
      </c>
      <c r="H205">
        <v>0</v>
      </c>
      <c r="I205" s="49">
        <v>26165.11</v>
      </c>
      <c r="J205" s="49">
        <v>5947.6</v>
      </c>
      <c r="K205">
        <v>0</v>
      </c>
      <c r="L205" s="49">
        <v>141284.89000000001</v>
      </c>
      <c r="M205" s="49">
        <v>190312.8</v>
      </c>
      <c r="N205" s="49">
        <v>761607.41</v>
      </c>
    </row>
    <row r="206" spans="1:14" x14ac:dyDescent="0.2">
      <c r="A206">
        <v>46130</v>
      </c>
      <c r="B206" s="50">
        <v>51099240</v>
      </c>
      <c r="C206">
        <v>3.03</v>
      </c>
      <c r="D206">
        <v>0</v>
      </c>
      <c r="E206" s="49">
        <v>1699597</v>
      </c>
      <c r="F206">
        <v>0</v>
      </c>
      <c r="G206" s="49">
        <v>108966.89</v>
      </c>
      <c r="H206">
        <v>0</v>
      </c>
      <c r="I206" s="49">
        <v>102059.34</v>
      </c>
      <c r="J206">
        <v>0</v>
      </c>
      <c r="K206" s="49">
        <v>21396.03</v>
      </c>
      <c r="L206" s="49">
        <v>542166.93999999994</v>
      </c>
      <c r="M206" s="49">
        <v>774589.2</v>
      </c>
      <c r="N206" s="49">
        <v>2474186.2000000002</v>
      </c>
    </row>
    <row r="207" spans="1:14" x14ac:dyDescent="0.2">
      <c r="A207">
        <v>46131</v>
      </c>
      <c r="B207" s="50">
        <v>44036052</v>
      </c>
      <c r="C207">
        <v>2.75</v>
      </c>
      <c r="D207">
        <v>0</v>
      </c>
      <c r="E207" s="49">
        <v>1468899.58</v>
      </c>
      <c r="F207">
        <v>0</v>
      </c>
      <c r="G207" s="49">
        <v>58472.49</v>
      </c>
      <c r="H207">
        <v>0</v>
      </c>
      <c r="I207" s="49">
        <v>94450.73</v>
      </c>
      <c r="J207">
        <v>0</v>
      </c>
      <c r="K207" s="49">
        <v>97527.64</v>
      </c>
      <c r="L207" s="49">
        <v>491845.69</v>
      </c>
      <c r="M207" s="49">
        <v>742296.54</v>
      </c>
      <c r="N207" s="49">
        <v>2211196.12</v>
      </c>
    </row>
    <row r="208" spans="1:14" x14ac:dyDescent="0.2">
      <c r="A208">
        <v>46132</v>
      </c>
      <c r="B208" s="50">
        <v>26205310</v>
      </c>
      <c r="C208">
        <v>2.72</v>
      </c>
      <c r="D208">
        <v>0</v>
      </c>
      <c r="E208" s="49">
        <v>874393.63</v>
      </c>
      <c r="F208">
        <v>0</v>
      </c>
      <c r="G208" s="49">
        <v>27711.1</v>
      </c>
      <c r="H208">
        <v>0</v>
      </c>
      <c r="I208" s="49">
        <v>42730.21</v>
      </c>
      <c r="J208">
        <v>0</v>
      </c>
      <c r="K208" s="49">
        <v>23397.86</v>
      </c>
      <c r="L208" s="49">
        <v>227916.15</v>
      </c>
      <c r="M208" s="49">
        <v>321755.32</v>
      </c>
      <c r="N208" s="49">
        <v>1196148.95</v>
      </c>
    </row>
    <row r="209" spans="1:14" x14ac:dyDescent="0.2">
      <c r="A209">
        <v>46134</v>
      </c>
      <c r="B209" s="50">
        <v>114420130</v>
      </c>
      <c r="C209">
        <v>2.63</v>
      </c>
      <c r="D209">
        <v>0</v>
      </c>
      <c r="E209" s="49">
        <v>3821393.2</v>
      </c>
      <c r="F209">
        <v>0</v>
      </c>
      <c r="G209" s="49">
        <v>95073.46</v>
      </c>
      <c r="H209">
        <v>0</v>
      </c>
      <c r="I209" s="49">
        <v>148095.88</v>
      </c>
      <c r="J209">
        <v>0</v>
      </c>
      <c r="K209">
        <v>0</v>
      </c>
      <c r="L209" s="49">
        <v>818778.86</v>
      </c>
      <c r="M209" s="49">
        <v>1061948.2</v>
      </c>
      <c r="N209" s="49">
        <v>4883341.4000000004</v>
      </c>
    </row>
    <row r="210" spans="1:14" x14ac:dyDescent="0.2">
      <c r="A210">
        <v>46135</v>
      </c>
      <c r="B210" s="50">
        <v>16125780</v>
      </c>
      <c r="C210">
        <v>2.82</v>
      </c>
      <c r="D210">
        <v>0</v>
      </c>
      <c r="E210" s="49">
        <v>537516.43000000005</v>
      </c>
      <c r="F210">
        <v>0</v>
      </c>
      <c r="G210" s="49">
        <v>19751</v>
      </c>
      <c r="H210">
        <v>0</v>
      </c>
      <c r="I210" s="49">
        <v>30285.19</v>
      </c>
      <c r="J210" s="49">
        <v>5010.5200000000004</v>
      </c>
      <c r="K210">
        <v>0</v>
      </c>
      <c r="L210" s="49">
        <v>162091.34</v>
      </c>
      <c r="M210" s="49">
        <v>217138.05</v>
      </c>
      <c r="N210" s="49">
        <v>754654.48</v>
      </c>
    </row>
    <row r="211" spans="1:14" x14ac:dyDescent="0.2">
      <c r="A211">
        <v>46137</v>
      </c>
      <c r="B211" s="50">
        <v>11952330</v>
      </c>
      <c r="C211">
        <v>2.74</v>
      </c>
      <c r="D211">
        <v>0</v>
      </c>
      <c r="E211" s="49">
        <v>398731.88</v>
      </c>
      <c r="F211">
        <v>0</v>
      </c>
      <c r="G211" s="49">
        <v>17512.22</v>
      </c>
      <c r="H211">
        <v>0</v>
      </c>
      <c r="I211" s="49">
        <v>26761.69</v>
      </c>
      <c r="J211">
        <v>0</v>
      </c>
      <c r="K211">
        <v>0</v>
      </c>
      <c r="L211" s="49">
        <v>148758.21</v>
      </c>
      <c r="M211" s="49">
        <v>193032.12</v>
      </c>
      <c r="N211" s="49">
        <v>591764</v>
      </c>
    </row>
    <row r="212" spans="1:14" x14ac:dyDescent="0.2">
      <c r="A212">
        <v>46140</v>
      </c>
      <c r="B212" s="50">
        <v>29308500</v>
      </c>
      <c r="C212">
        <v>2.69</v>
      </c>
      <c r="D212">
        <v>0</v>
      </c>
      <c r="E212" s="49">
        <v>978239.48</v>
      </c>
      <c r="F212">
        <v>0</v>
      </c>
      <c r="G212" s="49">
        <v>37611.47</v>
      </c>
      <c r="H212">
        <v>0</v>
      </c>
      <c r="I212" s="49">
        <v>57706.02</v>
      </c>
      <c r="J212" s="49">
        <v>4059.61</v>
      </c>
      <c r="K212" s="49">
        <v>9072.31</v>
      </c>
      <c r="L212" s="49">
        <v>304436.83</v>
      </c>
      <c r="M212" s="49">
        <v>412886.24</v>
      </c>
      <c r="N212" s="49">
        <v>1391125.72</v>
      </c>
    </row>
    <row r="213" spans="1:14" x14ac:dyDescent="0.2">
      <c r="A213">
        <v>47060</v>
      </c>
      <c r="B213" s="50">
        <v>36222665</v>
      </c>
      <c r="C213">
        <v>0.78</v>
      </c>
      <c r="D213">
        <v>0</v>
      </c>
      <c r="E213" s="49">
        <v>1232746.3999999999</v>
      </c>
      <c r="F213">
        <v>0</v>
      </c>
      <c r="G213" s="49">
        <v>30142</v>
      </c>
      <c r="H213">
        <v>0</v>
      </c>
      <c r="I213" s="49">
        <v>162887.07999999999</v>
      </c>
      <c r="J213">
        <v>0</v>
      </c>
      <c r="K213">
        <v>554.6</v>
      </c>
      <c r="L213" s="49">
        <v>174924.64</v>
      </c>
      <c r="M213" s="49">
        <v>368508.32</v>
      </c>
      <c r="N213" s="49">
        <v>1601254.72</v>
      </c>
    </row>
    <row r="214" spans="1:14" x14ac:dyDescent="0.2">
      <c r="A214">
        <v>47062</v>
      </c>
      <c r="B214" s="50">
        <v>35010814</v>
      </c>
      <c r="C214">
        <v>1.79</v>
      </c>
      <c r="D214">
        <v>0</v>
      </c>
      <c r="E214" s="49">
        <v>1179375.33</v>
      </c>
      <c r="F214">
        <v>0</v>
      </c>
      <c r="G214" s="49">
        <v>76735</v>
      </c>
      <c r="H214">
        <v>0</v>
      </c>
      <c r="I214" s="49">
        <v>418039.24</v>
      </c>
      <c r="J214">
        <v>0</v>
      </c>
      <c r="K214" s="49">
        <v>29835.55</v>
      </c>
      <c r="L214" s="49">
        <v>473184.3</v>
      </c>
      <c r="M214" s="49">
        <v>997794.08</v>
      </c>
      <c r="N214" s="49">
        <v>2177169.41</v>
      </c>
    </row>
    <row r="215" spans="1:14" x14ac:dyDescent="0.2">
      <c r="A215">
        <v>47064</v>
      </c>
      <c r="B215" s="50">
        <v>6931580</v>
      </c>
      <c r="C215">
        <v>1.55</v>
      </c>
      <c r="D215">
        <v>0</v>
      </c>
      <c r="E215" s="49">
        <v>234068.02</v>
      </c>
      <c r="F215">
        <v>0</v>
      </c>
      <c r="G215" s="49">
        <v>11820</v>
      </c>
      <c r="H215">
        <v>0</v>
      </c>
      <c r="I215" s="49">
        <v>66501.960000000006</v>
      </c>
      <c r="J215">
        <v>106.94</v>
      </c>
      <c r="K215" s="49">
        <v>55250.21</v>
      </c>
      <c r="L215" s="49">
        <v>66064.62</v>
      </c>
      <c r="M215" s="49">
        <v>199743.73</v>
      </c>
      <c r="N215" s="49">
        <v>433811.75</v>
      </c>
    </row>
    <row r="216" spans="1:14" x14ac:dyDescent="0.2">
      <c r="A216">
        <v>47065</v>
      </c>
      <c r="B216" s="50">
        <v>52675959</v>
      </c>
      <c r="C216">
        <v>0.9</v>
      </c>
      <c r="D216">
        <v>0</v>
      </c>
      <c r="E216" s="49">
        <v>1790524.33</v>
      </c>
      <c r="F216" s="49">
        <v>1176.3900000000001</v>
      </c>
      <c r="G216" s="49">
        <v>34033</v>
      </c>
      <c r="H216">
        <v>0</v>
      </c>
      <c r="I216" s="49">
        <v>124962.46</v>
      </c>
      <c r="J216" s="49">
        <v>29872.51</v>
      </c>
      <c r="K216" s="49">
        <v>145893.92000000001</v>
      </c>
      <c r="L216" s="49">
        <v>194199.22</v>
      </c>
      <c r="M216" s="49">
        <v>530137.5</v>
      </c>
      <c r="N216" s="49">
        <v>2320661.83</v>
      </c>
    </row>
    <row r="217" spans="1:14" x14ac:dyDescent="0.2">
      <c r="A217">
        <v>48066</v>
      </c>
      <c r="B217" s="50">
        <v>230997603</v>
      </c>
      <c r="C217">
        <v>1.44</v>
      </c>
      <c r="D217">
        <v>0</v>
      </c>
      <c r="E217" s="49">
        <v>7809123.4500000002</v>
      </c>
      <c r="F217">
        <v>0</v>
      </c>
      <c r="G217" s="49">
        <v>46188.42</v>
      </c>
      <c r="H217">
        <v>0</v>
      </c>
      <c r="I217" s="49">
        <v>454058.54</v>
      </c>
      <c r="J217">
        <v>0</v>
      </c>
      <c r="K217">
        <v>0</v>
      </c>
      <c r="L217" s="49">
        <v>1955544.23</v>
      </c>
      <c r="M217" s="49">
        <v>2455791.19</v>
      </c>
      <c r="N217" s="49">
        <v>10264914.640000001</v>
      </c>
    </row>
    <row r="218" spans="1:14" x14ac:dyDescent="0.2">
      <c r="A218">
        <v>48068</v>
      </c>
      <c r="B218" s="50">
        <v>1046552892</v>
      </c>
      <c r="C218">
        <v>1.69</v>
      </c>
      <c r="D218">
        <v>0</v>
      </c>
      <c r="E218" s="49">
        <v>35290108.880000003</v>
      </c>
      <c r="F218">
        <v>0</v>
      </c>
      <c r="G218" s="49">
        <v>122949.64</v>
      </c>
      <c r="H218">
        <v>0</v>
      </c>
      <c r="I218" s="49">
        <v>1206174.1000000001</v>
      </c>
      <c r="J218">
        <v>0</v>
      </c>
      <c r="K218">
        <v>0</v>
      </c>
      <c r="L218" s="49">
        <v>5212296.58</v>
      </c>
      <c r="M218" s="49">
        <v>6541420.3200000003</v>
      </c>
      <c r="N218" s="49">
        <v>41831529.200000003</v>
      </c>
    </row>
    <row r="219" spans="1:14" x14ac:dyDescent="0.2">
      <c r="A219">
        <v>48069</v>
      </c>
      <c r="B219" s="50">
        <v>163279709</v>
      </c>
      <c r="C219">
        <v>1.54</v>
      </c>
      <c r="D219">
        <v>0</v>
      </c>
      <c r="E219" s="49">
        <v>5514246.4100000001</v>
      </c>
      <c r="F219">
        <v>0</v>
      </c>
      <c r="G219" s="49">
        <v>19712.73</v>
      </c>
      <c r="H219">
        <v>0</v>
      </c>
      <c r="I219" s="49">
        <v>193482.78</v>
      </c>
      <c r="J219">
        <v>0</v>
      </c>
      <c r="K219">
        <v>0</v>
      </c>
      <c r="L219" s="49">
        <v>819904.41</v>
      </c>
      <c r="M219" s="49">
        <v>1033099.92</v>
      </c>
      <c r="N219" s="49">
        <v>6547346.3300000001</v>
      </c>
    </row>
    <row r="220" spans="1:14" x14ac:dyDescent="0.2">
      <c r="A220">
        <v>48070</v>
      </c>
      <c r="B220" s="50">
        <v>102719459</v>
      </c>
      <c r="C220">
        <v>1.65</v>
      </c>
      <c r="D220">
        <v>0</v>
      </c>
      <c r="E220" s="49">
        <v>3465143.37</v>
      </c>
      <c r="F220">
        <v>0</v>
      </c>
      <c r="G220" s="49">
        <v>75063.259999999995</v>
      </c>
      <c r="H220">
        <v>0</v>
      </c>
      <c r="I220" s="49">
        <v>217198.34</v>
      </c>
      <c r="J220">
        <v>0</v>
      </c>
      <c r="K220">
        <v>0</v>
      </c>
      <c r="L220" s="49">
        <v>802471.45</v>
      </c>
      <c r="M220" s="49">
        <v>1094733.05</v>
      </c>
      <c r="N220" s="49">
        <v>4559876.42</v>
      </c>
    </row>
    <row r="221" spans="1:14" x14ac:dyDescent="0.2">
      <c r="A221">
        <v>48071</v>
      </c>
      <c r="B221" s="50">
        <v>1246294514</v>
      </c>
      <c r="C221">
        <v>1.6</v>
      </c>
      <c r="D221">
        <v>0</v>
      </c>
      <c r="E221" s="49">
        <v>42063935.399999999</v>
      </c>
      <c r="F221">
        <v>0</v>
      </c>
      <c r="G221" s="49">
        <v>144212.42000000001</v>
      </c>
      <c r="H221">
        <v>0</v>
      </c>
      <c r="I221" s="49">
        <v>1393614.09</v>
      </c>
      <c r="J221">
        <v>0</v>
      </c>
      <c r="K221">
        <v>0</v>
      </c>
      <c r="L221" s="49">
        <v>5928253.6399999997</v>
      </c>
      <c r="M221" s="49">
        <v>7466080.1500000004</v>
      </c>
      <c r="N221" s="49">
        <v>49530015.549999997</v>
      </c>
    </row>
    <row r="222" spans="1:14" x14ac:dyDescent="0.2">
      <c r="A222">
        <v>48072</v>
      </c>
      <c r="B222" s="50">
        <v>399630753</v>
      </c>
      <c r="C222">
        <v>1.47</v>
      </c>
      <c r="D222">
        <v>0</v>
      </c>
      <c r="E222" s="49">
        <v>13505837.01</v>
      </c>
      <c r="F222">
        <v>0</v>
      </c>
      <c r="G222" s="49">
        <v>69329.48</v>
      </c>
      <c r="H222">
        <v>0</v>
      </c>
      <c r="I222" s="49">
        <v>681942.98</v>
      </c>
      <c r="J222">
        <v>0</v>
      </c>
      <c r="K222">
        <v>0</v>
      </c>
      <c r="L222" s="49">
        <v>3077661.29</v>
      </c>
      <c r="M222" s="49">
        <v>3828933.74</v>
      </c>
      <c r="N222" s="49">
        <v>17334770.75</v>
      </c>
    </row>
    <row r="223" spans="1:14" x14ac:dyDescent="0.2">
      <c r="A223">
        <v>48073</v>
      </c>
      <c r="B223" s="50">
        <v>598606176</v>
      </c>
      <c r="C223">
        <v>1.48</v>
      </c>
      <c r="D223">
        <v>0</v>
      </c>
      <c r="E223" s="49">
        <v>20228315.399999999</v>
      </c>
      <c r="F223">
        <v>0</v>
      </c>
      <c r="G223" s="49">
        <v>81284.39</v>
      </c>
      <c r="H223">
        <v>0</v>
      </c>
      <c r="I223" s="49">
        <v>798950.99</v>
      </c>
      <c r="J223">
        <v>0</v>
      </c>
      <c r="K223">
        <v>0</v>
      </c>
      <c r="L223" s="49">
        <v>3620882.69</v>
      </c>
      <c r="M223" s="49">
        <v>4501118.07</v>
      </c>
      <c r="N223" s="49">
        <v>24729433.469999999</v>
      </c>
    </row>
    <row r="224" spans="1:14" x14ac:dyDescent="0.2">
      <c r="A224">
        <v>48074</v>
      </c>
      <c r="B224" s="50">
        <v>390347914</v>
      </c>
      <c r="C224">
        <v>1.56</v>
      </c>
      <c r="D224">
        <v>0</v>
      </c>
      <c r="E224" s="49">
        <v>13180066.09</v>
      </c>
      <c r="F224">
        <v>0</v>
      </c>
      <c r="G224" s="49">
        <v>40248.42</v>
      </c>
      <c r="H224">
        <v>0</v>
      </c>
      <c r="I224" s="49">
        <v>395435.01</v>
      </c>
      <c r="J224">
        <v>0</v>
      </c>
      <c r="K224">
        <v>0</v>
      </c>
      <c r="L224" s="49">
        <v>1619349.1</v>
      </c>
      <c r="M224" s="49">
        <v>2055032.53</v>
      </c>
      <c r="N224" s="49">
        <v>15235098.619999999</v>
      </c>
    </row>
    <row r="225" spans="1:14" x14ac:dyDescent="0.2">
      <c r="A225">
        <v>48075</v>
      </c>
      <c r="B225" s="50">
        <v>33885696</v>
      </c>
      <c r="C225">
        <v>1.56</v>
      </c>
      <c r="D225">
        <v>0</v>
      </c>
      <c r="E225" s="49">
        <v>1144147.81</v>
      </c>
      <c r="F225">
        <v>0</v>
      </c>
      <c r="G225" s="49">
        <v>6301.53</v>
      </c>
      <c r="H225">
        <v>0</v>
      </c>
      <c r="I225" s="49">
        <v>48545.64</v>
      </c>
      <c r="J225">
        <v>0</v>
      </c>
      <c r="K225">
        <v>0</v>
      </c>
      <c r="L225" s="49">
        <v>197636.98</v>
      </c>
      <c r="M225" s="49">
        <v>252484.15</v>
      </c>
      <c r="N225" s="49">
        <v>1396631.96</v>
      </c>
    </row>
    <row r="226" spans="1:14" x14ac:dyDescent="0.2">
      <c r="A226">
        <v>48077</v>
      </c>
      <c r="B226" s="50">
        <v>714086438</v>
      </c>
      <c r="C226">
        <v>1.52</v>
      </c>
      <c r="D226">
        <v>0</v>
      </c>
      <c r="E226" s="49">
        <v>24120868.719999999</v>
      </c>
      <c r="F226">
        <v>0</v>
      </c>
      <c r="G226" s="49">
        <v>105196.78</v>
      </c>
      <c r="H226">
        <v>0</v>
      </c>
      <c r="I226" s="49">
        <v>1034293.99</v>
      </c>
      <c r="J226">
        <v>0</v>
      </c>
      <c r="K226">
        <v>0</v>
      </c>
      <c r="L226" s="49">
        <v>4689110.62</v>
      </c>
      <c r="M226" s="49">
        <v>5828601.3799999999</v>
      </c>
      <c r="N226" s="49">
        <v>29949470.100000001</v>
      </c>
    </row>
    <row r="227" spans="1:14" x14ac:dyDescent="0.2">
      <c r="A227">
        <v>48078</v>
      </c>
      <c r="B227" s="50">
        <v>2650102209</v>
      </c>
      <c r="C227">
        <v>1.58</v>
      </c>
      <c r="D227">
        <v>0</v>
      </c>
      <c r="E227" s="49">
        <v>89462309.379999995</v>
      </c>
      <c r="F227" s="49">
        <v>17925.990000000002</v>
      </c>
      <c r="G227" s="49">
        <v>320632.21999999997</v>
      </c>
      <c r="H227" s="49">
        <v>156477.04999999999</v>
      </c>
      <c r="I227" s="49">
        <v>3147158.55</v>
      </c>
      <c r="J227">
        <v>0</v>
      </c>
      <c r="K227">
        <v>0</v>
      </c>
      <c r="L227" s="49">
        <v>13997697.83</v>
      </c>
      <c r="M227" s="49">
        <v>17639891.640000001</v>
      </c>
      <c r="N227" s="49">
        <v>107102201.02</v>
      </c>
    </row>
    <row r="228" spans="1:14" x14ac:dyDescent="0.2">
      <c r="A228">
        <v>48080</v>
      </c>
      <c r="B228" s="50">
        <v>369774342</v>
      </c>
      <c r="C228">
        <v>1.54</v>
      </c>
      <c r="D228">
        <v>0</v>
      </c>
      <c r="E228" s="49">
        <v>12487937.73</v>
      </c>
      <c r="F228" s="49">
        <v>58762.97</v>
      </c>
      <c r="G228" s="49">
        <v>23822.240000000002</v>
      </c>
      <c r="H228">
        <v>0</v>
      </c>
      <c r="I228" s="49">
        <v>234276.71</v>
      </c>
      <c r="J228" s="49">
        <v>419529.03</v>
      </c>
      <c r="K228">
        <v>0</v>
      </c>
      <c r="L228" s="49">
        <v>900981.59</v>
      </c>
      <c r="M228" s="49">
        <v>1637372.54</v>
      </c>
      <c r="N228" s="49">
        <v>14125310.27</v>
      </c>
    </row>
    <row r="229" spans="1:14" x14ac:dyDescent="0.2">
      <c r="A229">
        <v>48901</v>
      </c>
      <c r="B229">
        <v>0</v>
      </c>
      <c r="C229">
        <v>0</v>
      </c>
      <c r="D229">
        <v>0</v>
      </c>
      <c r="E229">
        <v>0</v>
      </c>
      <c r="F229">
        <v>0</v>
      </c>
      <c r="G229">
        <v>0</v>
      </c>
      <c r="H229">
        <v>0</v>
      </c>
      <c r="I229">
        <v>0</v>
      </c>
      <c r="J229">
        <v>0</v>
      </c>
      <c r="K229">
        <v>0</v>
      </c>
      <c r="L229">
        <v>0</v>
      </c>
      <c r="M229">
        <v>0</v>
      </c>
      <c r="N229">
        <v>0</v>
      </c>
    </row>
    <row r="230" spans="1:14" x14ac:dyDescent="0.2">
      <c r="A230">
        <v>48902</v>
      </c>
      <c r="B230">
        <v>0</v>
      </c>
      <c r="C230">
        <v>0</v>
      </c>
      <c r="D230">
        <v>0</v>
      </c>
      <c r="E230">
        <v>0</v>
      </c>
      <c r="F230">
        <v>0</v>
      </c>
      <c r="G230">
        <v>0</v>
      </c>
      <c r="H230">
        <v>0</v>
      </c>
      <c r="I230">
        <v>0</v>
      </c>
      <c r="J230">
        <v>0</v>
      </c>
      <c r="K230">
        <v>0</v>
      </c>
      <c r="L230">
        <v>0</v>
      </c>
      <c r="M230">
        <v>0</v>
      </c>
      <c r="N230">
        <v>0</v>
      </c>
    </row>
    <row r="231" spans="1:14" x14ac:dyDescent="0.2">
      <c r="A231">
        <v>48904</v>
      </c>
      <c r="B231">
        <v>0</v>
      </c>
      <c r="C231">
        <v>0</v>
      </c>
      <c r="D231">
        <v>0</v>
      </c>
      <c r="E231">
        <v>0</v>
      </c>
      <c r="F231">
        <v>0</v>
      </c>
      <c r="G231">
        <v>0</v>
      </c>
      <c r="H231">
        <v>0</v>
      </c>
      <c r="I231">
        <v>0</v>
      </c>
      <c r="J231">
        <v>0</v>
      </c>
      <c r="K231">
        <v>0</v>
      </c>
      <c r="L231">
        <v>0</v>
      </c>
      <c r="M231">
        <v>0</v>
      </c>
      <c r="N231">
        <v>0</v>
      </c>
    </row>
    <row r="232" spans="1:14" x14ac:dyDescent="0.2">
      <c r="A232">
        <v>48905</v>
      </c>
      <c r="B232">
        <v>0</v>
      </c>
      <c r="C232">
        <v>0</v>
      </c>
      <c r="D232">
        <v>0</v>
      </c>
      <c r="E232">
        <v>0</v>
      </c>
      <c r="F232">
        <v>0</v>
      </c>
      <c r="G232">
        <v>0</v>
      </c>
      <c r="H232">
        <v>0</v>
      </c>
      <c r="I232">
        <v>0</v>
      </c>
      <c r="J232">
        <v>0</v>
      </c>
      <c r="K232">
        <v>0</v>
      </c>
      <c r="L232">
        <v>0</v>
      </c>
      <c r="M232">
        <v>0</v>
      </c>
      <c r="N232">
        <v>0</v>
      </c>
    </row>
    <row r="233" spans="1:14" x14ac:dyDescent="0.2">
      <c r="A233">
        <v>48909</v>
      </c>
      <c r="B233">
        <v>0</v>
      </c>
      <c r="C233">
        <v>0</v>
      </c>
      <c r="D233">
        <v>0</v>
      </c>
      <c r="E233">
        <v>0</v>
      </c>
      <c r="F233">
        <v>0</v>
      </c>
      <c r="G233">
        <v>0</v>
      </c>
      <c r="H233">
        <v>0</v>
      </c>
      <c r="I233">
        <v>0</v>
      </c>
      <c r="J233">
        <v>0</v>
      </c>
      <c r="K233">
        <v>0</v>
      </c>
      <c r="L233">
        <v>0</v>
      </c>
      <c r="M233">
        <v>0</v>
      </c>
      <c r="N233">
        <v>0</v>
      </c>
    </row>
    <row r="234" spans="1:14" x14ac:dyDescent="0.2">
      <c r="A234">
        <v>48910</v>
      </c>
      <c r="B234">
        <v>0</v>
      </c>
      <c r="C234">
        <v>0</v>
      </c>
      <c r="D234">
        <v>0</v>
      </c>
      <c r="E234">
        <v>0</v>
      </c>
      <c r="F234">
        <v>0</v>
      </c>
      <c r="G234">
        <v>0</v>
      </c>
      <c r="H234">
        <v>0</v>
      </c>
      <c r="I234">
        <v>0</v>
      </c>
      <c r="J234">
        <v>0</v>
      </c>
      <c r="K234">
        <v>0</v>
      </c>
      <c r="L234">
        <v>0</v>
      </c>
      <c r="M234">
        <v>0</v>
      </c>
      <c r="N234">
        <v>0</v>
      </c>
    </row>
    <row r="235" spans="1:14" x14ac:dyDescent="0.2">
      <c r="A235">
        <v>48912</v>
      </c>
      <c r="B235">
        <v>0</v>
      </c>
      <c r="C235">
        <v>0</v>
      </c>
      <c r="D235">
        <v>0</v>
      </c>
      <c r="E235">
        <v>0</v>
      </c>
      <c r="F235">
        <v>0</v>
      </c>
      <c r="G235">
        <v>0</v>
      </c>
      <c r="H235">
        <v>0</v>
      </c>
      <c r="I235">
        <v>0</v>
      </c>
      <c r="J235">
        <v>0</v>
      </c>
      <c r="K235">
        <v>0</v>
      </c>
      <c r="L235">
        <v>0</v>
      </c>
      <c r="M235">
        <v>0</v>
      </c>
      <c r="N235">
        <v>0</v>
      </c>
    </row>
    <row r="236" spans="1:14" x14ac:dyDescent="0.2">
      <c r="A236">
        <v>48913</v>
      </c>
      <c r="B236">
        <v>0</v>
      </c>
      <c r="C236">
        <v>0</v>
      </c>
      <c r="D236">
        <v>0</v>
      </c>
      <c r="E236">
        <v>0</v>
      </c>
      <c r="F236">
        <v>0</v>
      </c>
      <c r="G236">
        <v>0</v>
      </c>
      <c r="H236">
        <v>0</v>
      </c>
      <c r="I236">
        <v>0</v>
      </c>
      <c r="J236">
        <v>0</v>
      </c>
      <c r="K236">
        <v>0</v>
      </c>
      <c r="L236">
        <v>0</v>
      </c>
      <c r="M236">
        <v>0</v>
      </c>
      <c r="N236">
        <v>0</v>
      </c>
    </row>
    <row r="237" spans="1:14" x14ac:dyDescent="0.2">
      <c r="A237">
        <v>48914</v>
      </c>
      <c r="B237">
        <v>0</v>
      </c>
      <c r="C237">
        <v>0</v>
      </c>
      <c r="D237">
        <v>0</v>
      </c>
      <c r="E237">
        <v>0</v>
      </c>
      <c r="F237">
        <v>0</v>
      </c>
      <c r="G237">
        <v>0</v>
      </c>
      <c r="H237">
        <v>0</v>
      </c>
      <c r="I237">
        <v>0</v>
      </c>
      <c r="J237">
        <v>0</v>
      </c>
      <c r="K237">
        <v>0</v>
      </c>
      <c r="L237">
        <v>0</v>
      </c>
      <c r="M237">
        <v>0</v>
      </c>
      <c r="N237">
        <v>0</v>
      </c>
    </row>
    <row r="238" spans="1:14" x14ac:dyDescent="0.2">
      <c r="A238">
        <v>48915</v>
      </c>
      <c r="B238">
        <v>0</v>
      </c>
      <c r="C238">
        <v>0</v>
      </c>
      <c r="D238">
        <v>0</v>
      </c>
      <c r="E238">
        <v>0</v>
      </c>
      <c r="F238">
        <v>0</v>
      </c>
      <c r="G238">
        <v>0</v>
      </c>
      <c r="H238">
        <v>0</v>
      </c>
      <c r="I238">
        <v>0</v>
      </c>
      <c r="J238">
        <v>0</v>
      </c>
      <c r="K238">
        <v>0</v>
      </c>
      <c r="L238">
        <v>0</v>
      </c>
      <c r="M238">
        <v>0</v>
      </c>
      <c r="N238">
        <v>0</v>
      </c>
    </row>
    <row r="239" spans="1:14" x14ac:dyDescent="0.2">
      <c r="A239">
        <v>48916</v>
      </c>
      <c r="B239">
        <v>0</v>
      </c>
      <c r="C239">
        <v>0</v>
      </c>
      <c r="D239">
        <v>0</v>
      </c>
      <c r="E239">
        <v>0</v>
      </c>
      <c r="F239">
        <v>0</v>
      </c>
      <c r="G239">
        <v>0</v>
      </c>
      <c r="H239">
        <v>0</v>
      </c>
      <c r="I239">
        <v>0</v>
      </c>
      <c r="J239">
        <v>0</v>
      </c>
      <c r="K239">
        <v>0</v>
      </c>
      <c r="L239">
        <v>0</v>
      </c>
      <c r="M239">
        <v>0</v>
      </c>
      <c r="N239">
        <v>0</v>
      </c>
    </row>
    <row r="240" spans="1:14" x14ac:dyDescent="0.2">
      <c r="A240">
        <v>48918</v>
      </c>
      <c r="B240">
        <v>0</v>
      </c>
      <c r="C240">
        <v>0</v>
      </c>
      <c r="D240">
        <v>0</v>
      </c>
      <c r="E240">
        <v>0</v>
      </c>
      <c r="F240">
        <v>0</v>
      </c>
      <c r="G240">
        <v>0</v>
      </c>
      <c r="H240">
        <v>0</v>
      </c>
      <c r="I240">
        <v>0</v>
      </c>
      <c r="J240">
        <v>0</v>
      </c>
      <c r="K240">
        <v>0</v>
      </c>
      <c r="L240">
        <v>0</v>
      </c>
      <c r="M240">
        <v>0</v>
      </c>
      <c r="N240">
        <v>0</v>
      </c>
    </row>
    <row r="241" spans="1:14" x14ac:dyDescent="0.2">
      <c r="A241">
        <v>48922</v>
      </c>
      <c r="B241">
        <v>0</v>
      </c>
      <c r="C241">
        <v>0</v>
      </c>
      <c r="D241">
        <v>0</v>
      </c>
      <c r="E241">
        <v>0</v>
      </c>
      <c r="F241">
        <v>0</v>
      </c>
      <c r="G241">
        <v>0</v>
      </c>
      <c r="H241">
        <v>0</v>
      </c>
      <c r="I241">
        <v>0</v>
      </c>
      <c r="J241">
        <v>0</v>
      </c>
      <c r="K241">
        <v>0</v>
      </c>
      <c r="L241">
        <v>0</v>
      </c>
      <c r="M241">
        <v>0</v>
      </c>
      <c r="N241">
        <v>0</v>
      </c>
    </row>
    <row r="242" spans="1:14" x14ac:dyDescent="0.2">
      <c r="A242">
        <v>48923</v>
      </c>
      <c r="B242">
        <v>0</v>
      </c>
      <c r="C242">
        <v>0</v>
      </c>
      <c r="D242">
        <v>0</v>
      </c>
      <c r="E242">
        <v>0</v>
      </c>
      <c r="F242">
        <v>0</v>
      </c>
      <c r="G242">
        <v>0</v>
      </c>
      <c r="H242">
        <v>0</v>
      </c>
      <c r="I242">
        <v>0</v>
      </c>
      <c r="J242">
        <v>0</v>
      </c>
      <c r="K242">
        <v>0</v>
      </c>
      <c r="L242">
        <v>0</v>
      </c>
      <c r="M242">
        <v>0</v>
      </c>
      <c r="N242">
        <v>0</v>
      </c>
    </row>
    <row r="243" spans="1:14" x14ac:dyDescent="0.2">
      <c r="A243">
        <v>48924</v>
      </c>
      <c r="B243">
        <v>0</v>
      </c>
      <c r="C243">
        <v>0</v>
      </c>
      <c r="D243">
        <v>0</v>
      </c>
      <c r="E243">
        <v>0</v>
      </c>
      <c r="F243">
        <v>0</v>
      </c>
      <c r="G243">
        <v>0</v>
      </c>
      <c r="H243">
        <v>0</v>
      </c>
      <c r="I243">
        <v>0</v>
      </c>
      <c r="J243">
        <v>0</v>
      </c>
      <c r="K243">
        <v>0</v>
      </c>
      <c r="L243">
        <v>0</v>
      </c>
      <c r="M243">
        <v>0</v>
      </c>
      <c r="N243">
        <v>0</v>
      </c>
    </row>
    <row r="244" spans="1:14" x14ac:dyDescent="0.2">
      <c r="A244">
        <v>48925</v>
      </c>
      <c r="B244">
        <v>0</v>
      </c>
      <c r="C244">
        <v>0</v>
      </c>
      <c r="D244">
        <v>0</v>
      </c>
      <c r="E244">
        <v>0</v>
      </c>
      <c r="F244">
        <v>0</v>
      </c>
      <c r="G244">
        <v>0</v>
      </c>
      <c r="H244">
        <v>0</v>
      </c>
      <c r="I244">
        <v>0</v>
      </c>
      <c r="J244">
        <v>0</v>
      </c>
      <c r="K244">
        <v>0</v>
      </c>
      <c r="L244">
        <v>0</v>
      </c>
      <c r="M244">
        <v>0</v>
      </c>
      <c r="N244">
        <v>0</v>
      </c>
    </row>
    <row r="245" spans="1:14" x14ac:dyDescent="0.2">
      <c r="A245">
        <v>48926</v>
      </c>
      <c r="B245">
        <v>0</v>
      </c>
      <c r="C245">
        <v>0</v>
      </c>
      <c r="D245">
        <v>0</v>
      </c>
      <c r="E245">
        <v>0</v>
      </c>
      <c r="F245">
        <v>0</v>
      </c>
      <c r="G245">
        <v>0</v>
      </c>
      <c r="H245">
        <v>0</v>
      </c>
      <c r="I245">
        <v>0</v>
      </c>
      <c r="J245">
        <v>0</v>
      </c>
      <c r="K245">
        <v>0</v>
      </c>
      <c r="L245">
        <v>0</v>
      </c>
      <c r="M245">
        <v>0</v>
      </c>
      <c r="N245">
        <v>0</v>
      </c>
    </row>
    <row r="246" spans="1:14" x14ac:dyDescent="0.2">
      <c r="A246">
        <v>48927</v>
      </c>
      <c r="B246">
        <v>0</v>
      </c>
      <c r="C246">
        <v>0</v>
      </c>
      <c r="D246">
        <v>0</v>
      </c>
      <c r="E246">
        <v>0</v>
      </c>
      <c r="F246">
        <v>0</v>
      </c>
      <c r="G246">
        <v>0</v>
      </c>
      <c r="H246">
        <v>0</v>
      </c>
      <c r="I246">
        <v>0</v>
      </c>
      <c r="J246">
        <v>0</v>
      </c>
      <c r="K246">
        <v>0</v>
      </c>
      <c r="L246">
        <v>0</v>
      </c>
      <c r="M246">
        <v>0</v>
      </c>
      <c r="N246">
        <v>0</v>
      </c>
    </row>
    <row r="247" spans="1:14" x14ac:dyDescent="0.2">
      <c r="A247">
        <v>48928</v>
      </c>
      <c r="B247">
        <v>0</v>
      </c>
      <c r="C247">
        <v>0</v>
      </c>
      <c r="D247">
        <v>0</v>
      </c>
      <c r="E247">
        <v>0</v>
      </c>
      <c r="F247">
        <v>0</v>
      </c>
      <c r="G247">
        <v>0</v>
      </c>
      <c r="H247">
        <v>0</v>
      </c>
      <c r="I247">
        <v>0</v>
      </c>
      <c r="J247">
        <v>0</v>
      </c>
      <c r="K247">
        <v>0</v>
      </c>
      <c r="L247">
        <v>0</v>
      </c>
      <c r="M247">
        <v>0</v>
      </c>
      <c r="N247">
        <v>0</v>
      </c>
    </row>
    <row r="248" spans="1:14" x14ac:dyDescent="0.2">
      <c r="A248">
        <v>48929</v>
      </c>
      <c r="B248">
        <v>0</v>
      </c>
      <c r="C248">
        <v>0</v>
      </c>
      <c r="D248">
        <v>0</v>
      </c>
      <c r="E248">
        <v>0</v>
      </c>
      <c r="F248">
        <v>0</v>
      </c>
      <c r="G248">
        <v>0</v>
      </c>
      <c r="H248">
        <v>0</v>
      </c>
      <c r="I248">
        <v>0</v>
      </c>
      <c r="J248">
        <v>0</v>
      </c>
      <c r="K248">
        <v>0</v>
      </c>
      <c r="L248">
        <v>0</v>
      </c>
      <c r="M248">
        <v>0</v>
      </c>
      <c r="N248">
        <v>0</v>
      </c>
    </row>
    <row r="249" spans="1:14" x14ac:dyDescent="0.2">
      <c r="A249">
        <v>49132</v>
      </c>
      <c r="B249" s="50">
        <v>172219520</v>
      </c>
      <c r="C249">
        <v>1.56</v>
      </c>
      <c r="D249">
        <v>0</v>
      </c>
      <c r="E249" s="49">
        <v>5814978.3200000003</v>
      </c>
      <c r="F249">
        <v>0</v>
      </c>
      <c r="G249" s="49">
        <v>104249.51</v>
      </c>
      <c r="H249">
        <v>0</v>
      </c>
      <c r="I249" s="49">
        <v>298788.99</v>
      </c>
      <c r="J249">
        <v>0</v>
      </c>
      <c r="K249">
        <v>0</v>
      </c>
      <c r="L249" s="49">
        <v>1087682.8700000001</v>
      </c>
      <c r="M249" s="49">
        <v>1490721.37</v>
      </c>
      <c r="N249" s="49">
        <v>7305699.6900000004</v>
      </c>
    </row>
    <row r="250" spans="1:14" x14ac:dyDescent="0.2">
      <c r="A250">
        <v>49135</v>
      </c>
      <c r="B250" s="50">
        <v>13512980</v>
      </c>
      <c r="C250">
        <v>1.74</v>
      </c>
      <c r="D250">
        <v>0</v>
      </c>
      <c r="E250" s="49">
        <v>455430.40000000002</v>
      </c>
      <c r="F250">
        <v>0</v>
      </c>
      <c r="G250" s="49">
        <v>8045.46</v>
      </c>
      <c r="H250">
        <v>0</v>
      </c>
      <c r="I250" s="49">
        <v>20185.060000000001</v>
      </c>
      <c r="J250">
        <v>0</v>
      </c>
      <c r="K250">
        <v>0</v>
      </c>
      <c r="L250" s="49">
        <v>72314.73</v>
      </c>
      <c r="M250" s="49">
        <v>100545.24</v>
      </c>
      <c r="N250" s="49">
        <v>555975.64</v>
      </c>
    </row>
    <row r="251" spans="1:14" x14ac:dyDescent="0.2">
      <c r="A251">
        <v>49137</v>
      </c>
      <c r="B251" s="50">
        <v>29804740</v>
      </c>
      <c r="C251">
        <v>1.77</v>
      </c>
      <c r="D251">
        <v>0</v>
      </c>
      <c r="E251" s="49">
        <v>1004207.83</v>
      </c>
      <c r="F251">
        <v>0</v>
      </c>
      <c r="G251" s="49">
        <v>15767.37</v>
      </c>
      <c r="H251">
        <v>0</v>
      </c>
      <c r="I251" s="49">
        <v>63850.26</v>
      </c>
      <c r="J251">
        <v>0</v>
      </c>
      <c r="K251">
        <v>0</v>
      </c>
      <c r="L251" s="49">
        <v>217703.92</v>
      </c>
      <c r="M251" s="49">
        <v>297321.53999999998</v>
      </c>
      <c r="N251" s="49">
        <v>1301529.3700000001</v>
      </c>
    </row>
    <row r="252" spans="1:14" x14ac:dyDescent="0.2">
      <c r="A252">
        <v>49140</v>
      </c>
      <c r="B252" s="50">
        <v>29242830</v>
      </c>
      <c r="C252">
        <v>1.76</v>
      </c>
      <c r="D252">
        <v>0</v>
      </c>
      <c r="E252" s="49">
        <v>985375.76</v>
      </c>
      <c r="F252">
        <v>0</v>
      </c>
      <c r="G252" s="49">
        <v>25269.8</v>
      </c>
      <c r="H252">
        <v>0</v>
      </c>
      <c r="I252" s="49">
        <v>89793.36</v>
      </c>
      <c r="J252">
        <v>0</v>
      </c>
      <c r="K252">
        <v>0</v>
      </c>
      <c r="L252" s="49">
        <v>352319.91</v>
      </c>
      <c r="M252" s="49">
        <v>467383.07</v>
      </c>
      <c r="N252" s="49">
        <v>1452758.83</v>
      </c>
    </row>
    <row r="253" spans="1:14" x14ac:dyDescent="0.2">
      <c r="A253">
        <v>49142</v>
      </c>
      <c r="B253" s="50">
        <v>241621010</v>
      </c>
      <c r="C253">
        <v>1.8</v>
      </c>
      <c r="D253">
        <v>0</v>
      </c>
      <c r="E253" s="49">
        <v>8138423.8300000001</v>
      </c>
      <c r="F253">
        <v>0</v>
      </c>
      <c r="G253" s="49">
        <v>161163.13</v>
      </c>
      <c r="H253">
        <v>0</v>
      </c>
      <c r="I253" s="49">
        <v>382298.58</v>
      </c>
      <c r="J253">
        <v>0</v>
      </c>
      <c r="K253">
        <v>0</v>
      </c>
      <c r="L253" s="49">
        <v>1455363.58</v>
      </c>
      <c r="M253" s="49">
        <v>1998825.28</v>
      </c>
      <c r="N253" s="49">
        <v>10137249.109999999</v>
      </c>
    </row>
    <row r="254" spans="1:14" x14ac:dyDescent="0.2">
      <c r="A254">
        <v>49144</v>
      </c>
      <c r="B254" s="50">
        <v>151508670</v>
      </c>
      <c r="C254">
        <v>1.61</v>
      </c>
      <c r="D254">
        <v>0</v>
      </c>
      <c r="E254" s="49">
        <v>5113079.75</v>
      </c>
      <c r="F254">
        <v>0</v>
      </c>
      <c r="G254" s="49">
        <v>146282.76999999999</v>
      </c>
      <c r="H254">
        <v>0</v>
      </c>
      <c r="I254" s="49">
        <v>396332</v>
      </c>
      <c r="J254">
        <v>0</v>
      </c>
      <c r="K254">
        <v>0</v>
      </c>
      <c r="L254" s="49">
        <v>1519672.67</v>
      </c>
      <c r="M254" s="49">
        <v>2062287.44</v>
      </c>
      <c r="N254" s="49">
        <v>7175367.1900000004</v>
      </c>
    </row>
    <row r="255" spans="1:14" x14ac:dyDescent="0.2">
      <c r="A255">
        <v>49148</v>
      </c>
      <c r="B255" s="50">
        <v>749548080</v>
      </c>
      <c r="C255">
        <v>1.79</v>
      </c>
      <c r="D255">
        <v>0</v>
      </c>
      <c r="E255" s="49">
        <v>25249299.109999999</v>
      </c>
      <c r="F255">
        <v>0</v>
      </c>
      <c r="G255" s="49">
        <v>255649.38</v>
      </c>
      <c r="H255">
        <v>0</v>
      </c>
      <c r="I255" s="49">
        <v>820576.28</v>
      </c>
      <c r="J255">
        <v>0</v>
      </c>
      <c r="K255">
        <v>0</v>
      </c>
      <c r="L255" s="49">
        <v>2885963.42</v>
      </c>
      <c r="M255" s="49">
        <v>3962189.08</v>
      </c>
      <c r="N255" s="49">
        <v>29211488.190000001</v>
      </c>
    </row>
    <row r="256" spans="1:14" x14ac:dyDescent="0.2">
      <c r="A256">
        <v>50001</v>
      </c>
      <c r="B256" s="50">
        <v>422781521</v>
      </c>
      <c r="C256">
        <v>1.61</v>
      </c>
      <c r="D256">
        <v>0</v>
      </c>
      <c r="E256" s="49">
        <v>14267933.529999999</v>
      </c>
      <c r="F256">
        <v>0</v>
      </c>
      <c r="G256" s="49">
        <v>245443.06</v>
      </c>
      <c r="H256">
        <v>0</v>
      </c>
      <c r="I256" s="49">
        <v>1102935.95</v>
      </c>
      <c r="J256">
        <v>0</v>
      </c>
      <c r="K256">
        <v>0</v>
      </c>
      <c r="L256" s="49">
        <v>3041812.99</v>
      </c>
      <c r="M256" s="49">
        <v>4390192</v>
      </c>
      <c r="N256" s="49">
        <v>18658125.530000001</v>
      </c>
    </row>
    <row r="257" spans="1:14" x14ac:dyDescent="0.2">
      <c r="A257">
        <v>50002</v>
      </c>
      <c r="B257" s="50">
        <v>37510429</v>
      </c>
      <c r="C257">
        <v>1.56</v>
      </c>
      <c r="D257">
        <v>0</v>
      </c>
      <c r="E257" s="49">
        <v>1266536.6299999999</v>
      </c>
      <c r="F257">
        <v>0</v>
      </c>
      <c r="G257" s="49">
        <v>29809.73</v>
      </c>
      <c r="H257">
        <v>220.49</v>
      </c>
      <c r="I257" s="49">
        <v>133954.60999999999</v>
      </c>
      <c r="J257">
        <v>526.54</v>
      </c>
      <c r="K257">
        <v>0</v>
      </c>
      <c r="L257" s="49">
        <v>364288.12</v>
      </c>
      <c r="M257" s="49">
        <v>528799.49</v>
      </c>
      <c r="N257" s="49">
        <v>1795336.12</v>
      </c>
    </row>
    <row r="258" spans="1:14" x14ac:dyDescent="0.2">
      <c r="A258">
        <v>50003</v>
      </c>
      <c r="B258" s="50">
        <v>176830851</v>
      </c>
      <c r="C258">
        <v>1.6</v>
      </c>
      <c r="D258">
        <v>0</v>
      </c>
      <c r="E258" s="49">
        <v>5968253.4199999999</v>
      </c>
      <c r="F258">
        <v>0</v>
      </c>
      <c r="G258" s="49">
        <v>120274.92</v>
      </c>
      <c r="H258">
        <v>0</v>
      </c>
      <c r="I258" s="49">
        <v>540473.79</v>
      </c>
      <c r="J258">
        <v>0</v>
      </c>
      <c r="K258">
        <v>0</v>
      </c>
      <c r="L258" s="49">
        <v>1386476.25</v>
      </c>
      <c r="M258" s="49">
        <v>2047224.96</v>
      </c>
      <c r="N258" s="49">
        <v>8015478.3799999999</v>
      </c>
    </row>
    <row r="259" spans="1:14" x14ac:dyDescent="0.2">
      <c r="A259">
        <v>50005</v>
      </c>
      <c r="B259" s="50">
        <v>115421450</v>
      </c>
      <c r="C259">
        <v>1.64</v>
      </c>
      <c r="D259">
        <v>0</v>
      </c>
      <c r="E259" s="49">
        <v>3894028.86</v>
      </c>
      <c r="F259">
        <v>0</v>
      </c>
      <c r="G259" s="49">
        <v>42983.5</v>
      </c>
      <c r="H259">
        <v>0</v>
      </c>
      <c r="I259" s="49">
        <v>193152.93</v>
      </c>
      <c r="J259">
        <v>0</v>
      </c>
      <c r="K259">
        <v>0</v>
      </c>
      <c r="L259" s="49">
        <v>489765.6</v>
      </c>
      <c r="M259" s="49">
        <v>725902.03</v>
      </c>
      <c r="N259" s="49">
        <v>4619930.8899999997</v>
      </c>
    </row>
    <row r="260" spans="1:14" x14ac:dyDescent="0.2">
      <c r="A260">
        <v>50006</v>
      </c>
      <c r="B260" s="50">
        <v>173500143</v>
      </c>
      <c r="C260">
        <v>1.58</v>
      </c>
      <c r="D260">
        <v>0</v>
      </c>
      <c r="E260" s="49">
        <v>5857028.2400000002</v>
      </c>
      <c r="F260">
        <v>0</v>
      </c>
      <c r="G260" s="49">
        <v>89362.03</v>
      </c>
      <c r="H260">
        <v>0</v>
      </c>
      <c r="I260" s="49">
        <v>401561.95</v>
      </c>
      <c r="J260">
        <v>0</v>
      </c>
      <c r="K260">
        <v>0</v>
      </c>
      <c r="L260" s="49">
        <v>1121931.77</v>
      </c>
      <c r="M260" s="49">
        <v>1612855.75</v>
      </c>
      <c r="N260" s="49">
        <v>7469883.9900000002</v>
      </c>
    </row>
    <row r="261" spans="1:14" x14ac:dyDescent="0.2">
      <c r="A261">
        <v>50007</v>
      </c>
      <c r="B261" s="50">
        <v>122406614</v>
      </c>
      <c r="C261">
        <v>1.04</v>
      </c>
      <c r="D261">
        <v>0</v>
      </c>
      <c r="E261" s="49">
        <v>4154881.97</v>
      </c>
      <c r="F261">
        <v>0</v>
      </c>
      <c r="G261" s="49">
        <v>33127.910000000003</v>
      </c>
      <c r="H261">
        <v>0</v>
      </c>
      <c r="I261" s="49">
        <v>148865.29999999999</v>
      </c>
      <c r="J261">
        <v>0</v>
      </c>
      <c r="K261">
        <v>0</v>
      </c>
      <c r="L261" s="49">
        <v>419705.69</v>
      </c>
      <c r="M261" s="49">
        <v>601698.9</v>
      </c>
      <c r="N261" s="49">
        <v>4756580.87</v>
      </c>
    </row>
    <row r="262" spans="1:14" x14ac:dyDescent="0.2">
      <c r="A262">
        <v>50009</v>
      </c>
      <c r="B262" s="50">
        <v>24006322</v>
      </c>
      <c r="C262">
        <v>1.53</v>
      </c>
      <c r="D262">
        <v>0</v>
      </c>
      <c r="E262" s="49">
        <v>810818.57</v>
      </c>
      <c r="F262">
        <v>0</v>
      </c>
      <c r="G262" s="49">
        <v>15667.98</v>
      </c>
      <c r="H262">
        <v>0</v>
      </c>
      <c r="I262" s="49">
        <v>74356.28</v>
      </c>
      <c r="J262">
        <v>100.98</v>
      </c>
      <c r="K262">
        <v>0</v>
      </c>
      <c r="L262" s="49">
        <v>182950.73</v>
      </c>
      <c r="M262" s="49">
        <v>273075.96999999997</v>
      </c>
      <c r="N262" s="49">
        <v>1083894.54</v>
      </c>
    </row>
    <row r="263" spans="1:14" x14ac:dyDescent="0.2">
      <c r="A263">
        <v>50010</v>
      </c>
      <c r="B263" s="50">
        <v>161919885</v>
      </c>
      <c r="C263">
        <v>1.62</v>
      </c>
      <c r="D263">
        <v>0</v>
      </c>
      <c r="E263" s="49">
        <v>5463879.6500000004</v>
      </c>
      <c r="F263">
        <v>0</v>
      </c>
      <c r="G263" s="49">
        <v>99115.7</v>
      </c>
      <c r="H263">
        <v>0</v>
      </c>
      <c r="I263" s="49">
        <v>445391.55</v>
      </c>
      <c r="J263">
        <v>0</v>
      </c>
      <c r="K263">
        <v>0</v>
      </c>
      <c r="L263" s="49">
        <v>1200793.47</v>
      </c>
      <c r="M263" s="49">
        <v>1745300.72</v>
      </c>
      <c r="N263" s="49">
        <v>7209180.3700000001</v>
      </c>
    </row>
    <row r="264" spans="1:14" x14ac:dyDescent="0.2">
      <c r="A264">
        <v>50012</v>
      </c>
      <c r="B264" s="50">
        <v>626972314</v>
      </c>
      <c r="C264">
        <v>1.63</v>
      </c>
      <c r="D264">
        <v>0</v>
      </c>
      <c r="E264" s="49">
        <v>21154616.420000002</v>
      </c>
      <c r="F264">
        <v>0</v>
      </c>
      <c r="G264" s="49">
        <v>377868.47</v>
      </c>
      <c r="H264">
        <v>0</v>
      </c>
      <c r="I264" s="49">
        <v>1698009.75</v>
      </c>
      <c r="J264">
        <v>0</v>
      </c>
      <c r="K264">
        <v>0</v>
      </c>
      <c r="L264" s="49">
        <v>4497886.2300000004</v>
      </c>
      <c r="M264" s="49">
        <v>6573764.4400000004</v>
      </c>
      <c r="N264" s="49">
        <v>27728380.859999999</v>
      </c>
    </row>
    <row r="265" spans="1:14" x14ac:dyDescent="0.2">
      <c r="A265">
        <v>50013</v>
      </c>
      <c r="B265" s="50">
        <v>48380656</v>
      </c>
      <c r="C265">
        <v>1.63</v>
      </c>
      <c r="D265">
        <v>0</v>
      </c>
      <c r="E265" s="49">
        <v>1632407.36</v>
      </c>
      <c r="F265">
        <v>987.29</v>
      </c>
      <c r="G265" s="49">
        <v>17344.45</v>
      </c>
      <c r="H265">
        <v>0</v>
      </c>
      <c r="I265" s="49">
        <v>77939.94</v>
      </c>
      <c r="J265" s="49">
        <v>51933.69</v>
      </c>
      <c r="K265">
        <v>0</v>
      </c>
      <c r="L265" s="49">
        <v>198758.78</v>
      </c>
      <c r="M265" s="49">
        <v>346964.15</v>
      </c>
      <c r="N265" s="49">
        <v>1979371.51</v>
      </c>
    </row>
    <row r="266" spans="1:14" x14ac:dyDescent="0.2">
      <c r="A266">
        <v>50014</v>
      </c>
      <c r="B266" s="50">
        <v>140274434</v>
      </c>
      <c r="C266">
        <v>1.57</v>
      </c>
      <c r="D266">
        <v>0</v>
      </c>
      <c r="E266" s="49">
        <v>4735873.9000000004</v>
      </c>
      <c r="F266">
        <v>0</v>
      </c>
      <c r="G266" s="49">
        <v>90087.56</v>
      </c>
      <c r="H266">
        <v>0</v>
      </c>
      <c r="I266" s="49">
        <v>404822.22</v>
      </c>
      <c r="J266">
        <v>0</v>
      </c>
      <c r="K266">
        <v>0</v>
      </c>
      <c r="L266" s="49">
        <v>1149752.43</v>
      </c>
      <c r="M266" s="49">
        <v>1644662.2</v>
      </c>
      <c r="N266" s="49">
        <v>6380536.0999999996</v>
      </c>
    </row>
    <row r="267" spans="1:14" x14ac:dyDescent="0.2">
      <c r="A267">
        <v>51150</v>
      </c>
      <c r="B267" s="50">
        <v>18079612</v>
      </c>
      <c r="C267">
        <v>1.81</v>
      </c>
      <c r="D267">
        <v>0</v>
      </c>
      <c r="E267" s="49">
        <v>608906.32999999996</v>
      </c>
      <c r="F267">
        <v>0</v>
      </c>
      <c r="G267" s="49">
        <v>16592.900000000001</v>
      </c>
      <c r="H267">
        <v>0</v>
      </c>
      <c r="I267" s="49">
        <v>51939.69</v>
      </c>
      <c r="J267" s="49">
        <v>3497.53</v>
      </c>
      <c r="K267">
        <v>0</v>
      </c>
      <c r="L267" s="49">
        <v>116865.74</v>
      </c>
      <c r="M267" s="49">
        <v>188895.86</v>
      </c>
      <c r="N267" s="49">
        <v>797802.19</v>
      </c>
    </row>
    <row r="268" spans="1:14" x14ac:dyDescent="0.2">
      <c r="A268">
        <v>51152</v>
      </c>
      <c r="B268" s="50">
        <v>68515875</v>
      </c>
      <c r="C268">
        <v>1.8</v>
      </c>
      <c r="D268">
        <v>0</v>
      </c>
      <c r="E268" s="49">
        <v>2307792.81</v>
      </c>
      <c r="F268" s="49">
        <v>1754.2</v>
      </c>
      <c r="G268" s="49">
        <v>77900.72</v>
      </c>
      <c r="H268">
        <v>0</v>
      </c>
      <c r="I268" s="49">
        <v>245232.48</v>
      </c>
      <c r="J268" s="49">
        <v>14024.26</v>
      </c>
      <c r="K268">
        <v>0</v>
      </c>
      <c r="L268" s="49">
        <v>563286.49</v>
      </c>
      <c r="M268" s="49">
        <v>902198.15</v>
      </c>
      <c r="N268" s="49">
        <v>3209990.96</v>
      </c>
    </row>
    <row r="269" spans="1:14" x14ac:dyDescent="0.2">
      <c r="A269">
        <v>51153</v>
      </c>
      <c r="B269" s="50">
        <v>7306402</v>
      </c>
      <c r="C269">
        <v>1.79</v>
      </c>
      <c r="D269">
        <v>0</v>
      </c>
      <c r="E269" s="49">
        <v>246123.68</v>
      </c>
      <c r="F269">
        <v>0</v>
      </c>
      <c r="G269" s="49">
        <v>8277.26</v>
      </c>
      <c r="H269">
        <v>0</v>
      </c>
      <c r="I269" s="49">
        <v>25230.47</v>
      </c>
      <c r="J269">
        <v>0</v>
      </c>
      <c r="K269">
        <v>0</v>
      </c>
      <c r="L269" s="49">
        <v>59708.88</v>
      </c>
      <c r="M269" s="49">
        <v>93216.6</v>
      </c>
      <c r="N269" s="49">
        <v>339340.28</v>
      </c>
    </row>
    <row r="270" spans="1:14" x14ac:dyDescent="0.2">
      <c r="A270">
        <v>51154</v>
      </c>
      <c r="B270" s="50">
        <v>26853448</v>
      </c>
      <c r="C270">
        <v>1.81</v>
      </c>
      <c r="D270">
        <v>0</v>
      </c>
      <c r="E270" s="49">
        <v>904401.84</v>
      </c>
      <c r="F270">
        <v>0</v>
      </c>
      <c r="G270" s="49">
        <v>35278.269999999997</v>
      </c>
      <c r="H270">
        <v>575.96</v>
      </c>
      <c r="I270" s="49">
        <v>116566.53</v>
      </c>
      <c r="J270" s="49">
        <v>1309.52</v>
      </c>
      <c r="K270">
        <v>0</v>
      </c>
      <c r="L270" s="49">
        <v>247109.36</v>
      </c>
      <c r="M270" s="49">
        <v>400839.64</v>
      </c>
      <c r="N270" s="49">
        <v>1305241.48</v>
      </c>
    </row>
    <row r="271" spans="1:14" x14ac:dyDescent="0.2">
      <c r="A271">
        <v>51155</v>
      </c>
      <c r="B271" s="50">
        <v>40196164</v>
      </c>
      <c r="C271">
        <v>1.79</v>
      </c>
      <c r="D271">
        <v>0</v>
      </c>
      <c r="E271" s="49">
        <v>1354049.19</v>
      </c>
      <c r="F271">
        <v>0</v>
      </c>
      <c r="G271" s="49">
        <v>51388.13</v>
      </c>
      <c r="H271">
        <v>0</v>
      </c>
      <c r="I271" s="49">
        <v>165042.23999999999</v>
      </c>
      <c r="J271">
        <v>0</v>
      </c>
      <c r="K271">
        <v>0</v>
      </c>
      <c r="L271" s="49">
        <v>670854.37</v>
      </c>
      <c r="M271" s="49">
        <v>887284.74</v>
      </c>
      <c r="N271" s="49">
        <v>2241333.9300000002</v>
      </c>
    </row>
    <row r="272" spans="1:14" x14ac:dyDescent="0.2">
      <c r="A272">
        <v>51156</v>
      </c>
      <c r="B272" s="50">
        <v>12314804</v>
      </c>
      <c r="C272">
        <v>1.8</v>
      </c>
      <c r="D272">
        <v>0</v>
      </c>
      <c r="E272" s="49">
        <v>414794.62</v>
      </c>
      <c r="F272">
        <v>0</v>
      </c>
      <c r="G272" s="49">
        <v>20778.79</v>
      </c>
      <c r="H272">
        <v>0</v>
      </c>
      <c r="I272" s="49">
        <v>62807.75</v>
      </c>
      <c r="J272" s="49">
        <v>2025.91</v>
      </c>
      <c r="K272">
        <v>0</v>
      </c>
      <c r="L272" s="49">
        <v>141955.46</v>
      </c>
      <c r="M272" s="49">
        <v>227567.9</v>
      </c>
      <c r="N272" s="49">
        <v>642362.52</v>
      </c>
    </row>
    <row r="273" spans="1:14" x14ac:dyDescent="0.2">
      <c r="A273">
        <v>51159</v>
      </c>
      <c r="B273" s="50">
        <v>195146794</v>
      </c>
      <c r="C273">
        <v>1.86</v>
      </c>
      <c r="D273">
        <v>0</v>
      </c>
      <c r="E273" s="49">
        <v>6569035.2800000003</v>
      </c>
      <c r="F273">
        <v>0</v>
      </c>
      <c r="G273" s="49">
        <v>179568.15</v>
      </c>
      <c r="H273">
        <v>0</v>
      </c>
      <c r="I273" s="49">
        <v>557265.81000000006</v>
      </c>
      <c r="J273">
        <v>0</v>
      </c>
      <c r="K273">
        <v>0</v>
      </c>
      <c r="L273" s="49">
        <v>1279508.75</v>
      </c>
      <c r="M273" s="49">
        <v>2016342.7</v>
      </c>
      <c r="N273" s="49">
        <v>8585377.9800000004</v>
      </c>
    </row>
    <row r="274" spans="1:14" x14ac:dyDescent="0.2">
      <c r="A274">
        <v>51160</v>
      </c>
      <c r="B274">
        <v>0</v>
      </c>
      <c r="C274">
        <v>0</v>
      </c>
      <c r="D274">
        <v>0</v>
      </c>
      <c r="E274">
        <v>0</v>
      </c>
      <c r="F274">
        <v>0</v>
      </c>
      <c r="G274">
        <v>0</v>
      </c>
      <c r="H274">
        <v>0</v>
      </c>
      <c r="I274">
        <v>0</v>
      </c>
      <c r="J274">
        <v>0</v>
      </c>
      <c r="K274">
        <v>0</v>
      </c>
      <c r="L274">
        <v>0</v>
      </c>
      <c r="M274">
        <v>0</v>
      </c>
      <c r="N274">
        <v>0</v>
      </c>
    </row>
    <row r="275" spans="1:14" x14ac:dyDescent="0.2">
      <c r="A275">
        <v>52096</v>
      </c>
      <c r="B275" s="50">
        <v>43106559</v>
      </c>
      <c r="C275">
        <v>3.05</v>
      </c>
      <c r="D275">
        <v>0</v>
      </c>
      <c r="E275" s="49">
        <v>1433459.05</v>
      </c>
      <c r="F275">
        <v>0</v>
      </c>
      <c r="G275" s="49">
        <v>24196.799999999999</v>
      </c>
      <c r="H275">
        <v>0</v>
      </c>
      <c r="I275" s="49">
        <v>315826.65000000002</v>
      </c>
      <c r="J275">
        <v>0</v>
      </c>
      <c r="K275">
        <v>0</v>
      </c>
      <c r="L275" s="49">
        <v>239400.35</v>
      </c>
      <c r="M275" s="49">
        <v>579423.80000000005</v>
      </c>
      <c r="N275" s="49">
        <v>2012882.85</v>
      </c>
    </row>
    <row r="276" spans="1:14" x14ac:dyDescent="0.2">
      <c r="A276">
        <v>53111</v>
      </c>
      <c r="B276" s="50">
        <v>26513965</v>
      </c>
      <c r="C276">
        <v>2.8</v>
      </c>
      <c r="D276">
        <v>0</v>
      </c>
      <c r="E276" s="49">
        <v>883964.99</v>
      </c>
      <c r="F276">
        <v>0</v>
      </c>
      <c r="G276" s="49">
        <v>42548.93</v>
      </c>
      <c r="H276">
        <v>0</v>
      </c>
      <c r="I276" s="49">
        <v>70438.92</v>
      </c>
      <c r="J276">
        <v>0</v>
      </c>
      <c r="K276">
        <v>0</v>
      </c>
      <c r="L276" s="49">
        <v>351149.8</v>
      </c>
      <c r="M276" s="49">
        <v>464137.64</v>
      </c>
      <c r="N276" s="49">
        <v>1348102.63</v>
      </c>
    </row>
    <row r="277" spans="1:14" x14ac:dyDescent="0.2">
      <c r="A277">
        <v>53112</v>
      </c>
      <c r="B277" s="50">
        <v>6531007</v>
      </c>
      <c r="C277">
        <v>2.69</v>
      </c>
      <c r="D277">
        <v>0</v>
      </c>
      <c r="E277" s="49">
        <v>217987.58</v>
      </c>
      <c r="F277">
        <v>0</v>
      </c>
      <c r="G277" s="49">
        <v>8667.9500000000007</v>
      </c>
      <c r="H277">
        <v>0</v>
      </c>
      <c r="I277" s="49">
        <v>11280.48</v>
      </c>
      <c r="J277">
        <v>0</v>
      </c>
      <c r="K277" s="49">
        <v>24920.74</v>
      </c>
      <c r="L277" s="49">
        <v>55133.11</v>
      </c>
      <c r="M277" s="49">
        <v>100002.28</v>
      </c>
      <c r="N277" s="49">
        <v>317989.86</v>
      </c>
    </row>
    <row r="278" spans="1:14" x14ac:dyDescent="0.2">
      <c r="A278">
        <v>53113</v>
      </c>
      <c r="B278" s="50">
        <v>229223689</v>
      </c>
      <c r="C278">
        <v>2.66</v>
      </c>
      <c r="D278">
        <v>0</v>
      </c>
      <c r="E278" s="49">
        <v>7653233.4199999999</v>
      </c>
      <c r="F278">
        <v>0</v>
      </c>
      <c r="G278" s="49">
        <v>254232.94</v>
      </c>
      <c r="H278">
        <v>0</v>
      </c>
      <c r="I278" s="49">
        <v>332411.56</v>
      </c>
      <c r="J278">
        <v>0</v>
      </c>
      <c r="K278">
        <v>0</v>
      </c>
      <c r="L278" s="49">
        <v>1636432.64</v>
      </c>
      <c r="M278" s="49">
        <v>2223077.14</v>
      </c>
      <c r="N278" s="49">
        <v>9876310.5600000005</v>
      </c>
    </row>
    <row r="279" spans="1:14" x14ac:dyDescent="0.2">
      <c r="A279">
        <v>53114</v>
      </c>
      <c r="B279" s="50">
        <v>22017154</v>
      </c>
      <c r="C279">
        <v>2.64</v>
      </c>
      <c r="D279">
        <v>0</v>
      </c>
      <c r="E279" s="49">
        <v>735251.41</v>
      </c>
      <c r="F279">
        <v>0</v>
      </c>
      <c r="G279" s="49">
        <v>43496.65</v>
      </c>
      <c r="H279">
        <v>0</v>
      </c>
      <c r="I279" s="49">
        <v>56862.25</v>
      </c>
      <c r="J279">
        <v>846.97</v>
      </c>
      <c r="K279">
        <v>0</v>
      </c>
      <c r="L279" s="49">
        <v>289299.15000000002</v>
      </c>
      <c r="M279" s="49">
        <v>390505.02</v>
      </c>
      <c r="N279" s="49">
        <v>1125756.43</v>
      </c>
    </row>
    <row r="280" spans="1:14" x14ac:dyDescent="0.2">
      <c r="A280">
        <v>54037</v>
      </c>
      <c r="B280" s="50">
        <v>38996126</v>
      </c>
      <c r="C280">
        <v>1.69</v>
      </c>
      <c r="D280">
        <v>0</v>
      </c>
      <c r="E280" s="49">
        <v>1314962.24</v>
      </c>
      <c r="F280">
        <v>0</v>
      </c>
      <c r="G280" s="49">
        <v>103387.82</v>
      </c>
      <c r="H280">
        <v>0</v>
      </c>
      <c r="I280" s="49">
        <v>99758.75</v>
      </c>
      <c r="J280">
        <v>0</v>
      </c>
      <c r="K280">
        <v>0</v>
      </c>
      <c r="L280" s="49">
        <v>198539.3</v>
      </c>
      <c r="M280" s="49">
        <v>401685.86</v>
      </c>
      <c r="N280" s="49">
        <v>1716648.1</v>
      </c>
    </row>
    <row r="281" spans="1:14" x14ac:dyDescent="0.2">
      <c r="A281">
        <v>54039</v>
      </c>
      <c r="B281" s="50">
        <v>53321249</v>
      </c>
      <c r="C281">
        <v>1.63</v>
      </c>
      <c r="D281">
        <v>0</v>
      </c>
      <c r="E281" s="49">
        <v>1799107.46</v>
      </c>
      <c r="F281">
        <v>0</v>
      </c>
      <c r="G281" s="49">
        <v>240390.23</v>
      </c>
      <c r="H281">
        <v>845.63</v>
      </c>
      <c r="I281" s="49">
        <v>225423.21</v>
      </c>
      <c r="J281" s="49">
        <v>23981.99</v>
      </c>
      <c r="K281">
        <v>0</v>
      </c>
      <c r="L281" s="49">
        <v>438565.43</v>
      </c>
      <c r="M281" s="49">
        <v>929206.48</v>
      </c>
      <c r="N281" s="49">
        <v>2728313.94</v>
      </c>
    </row>
    <row r="282" spans="1:14" x14ac:dyDescent="0.2">
      <c r="A282">
        <v>54041</v>
      </c>
      <c r="B282" s="50">
        <v>102493544</v>
      </c>
      <c r="C282">
        <v>1.58</v>
      </c>
      <c r="D282">
        <v>0</v>
      </c>
      <c r="E282" s="49">
        <v>3459983.21</v>
      </c>
      <c r="F282">
        <v>0</v>
      </c>
      <c r="G282" s="49">
        <v>513690.39</v>
      </c>
      <c r="H282">
        <v>0</v>
      </c>
      <c r="I282" s="49">
        <v>490924.17</v>
      </c>
      <c r="J282">
        <v>0</v>
      </c>
      <c r="K282">
        <v>0</v>
      </c>
      <c r="L282" s="49">
        <v>911929.13</v>
      </c>
      <c r="M282" s="49">
        <v>1916543.69</v>
      </c>
      <c r="N282" s="49">
        <v>5376526.9000000004</v>
      </c>
    </row>
    <row r="283" spans="1:14" x14ac:dyDescent="0.2">
      <c r="A283">
        <v>54042</v>
      </c>
      <c r="B283" s="50">
        <v>22912081</v>
      </c>
      <c r="C283">
        <v>1.74</v>
      </c>
      <c r="D283">
        <v>0</v>
      </c>
      <c r="E283" s="49">
        <v>772209.99</v>
      </c>
      <c r="F283" s="49">
        <v>1375.88</v>
      </c>
      <c r="G283" s="49">
        <v>78421.84</v>
      </c>
      <c r="H283">
        <v>0</v>
      </c>
      <c r="I283" s="49">
        <v>104048.28</v>
      </c>
      <c r="J283">
        <v>0</v>
      </c>
      <c r="K283">
        <v>0</v>
      </c>
      <c r="L283" s="49">
        <v>176985</v>
      </c>
      <c r="M283" s="49">
        <v>360831</v>
      </c>
      <c r="N283" s="49">
        <v>1133040.99</v>
      </c>
    </row>
    <row r="284" spans="1:14" x14ac:dyDescent="0.2">
      <c r="A284">
        <v>54043</v>
      </c>
      <c r="B284" s="50">
        <v>21466688</v>
      </c>
      <c r="C284">
        <v>1.64</v>
      </c>
      <c r="D284">
        <v>0</v>
      </c>
      <c r="E284" s="49">
        <v>724231.96</v>
      </c>
      <c r="F284">
        <v>0</v>
      </c>
      <c r="G284" s="49">
        <v>100273.22</v>
      </c>
      <c r="H284">
        <v>0</v>
      </c>
      <c r="I284" s="49">
        <v>93264.05</v>
      </c>
      <c r="J284">
        <v>0</v>
      </c>
      <c r="K284">
        <v>0</v>
      </c>
      <c r="L284" s="49">
        <v>172226.41</v>
      </c>
      <c r="M284" s="49">
        <v>365763.68</v>
      </c>
      <c r="N284" s="49">
        <v>1089995.6399999999</v>
      </c>
    </row>
    <row r="285" spans="1:14" x14ac:dyDescent="0.2">
      <c r="A285">
        <v>54045</v>
      </c>
      <c r="B285" s="50">
        <v>46949729</v>
      </c>
      <c r="C285">
        <v>1.63</v>
      </c>
      <c r="D285">
        <v>0</v>
      </c>
      <c r="E285" s="49">
        <v>1584126.58</v>
      </c>
      <c r="F285">
        <v>0</v>
      </c>
      <c r="G285" s="49">
        <v>237113.07</v>
      </c>
      <c r="H285">
        <v>0</v>
      </c>
      <c r="I285" s="49">
        <v>220947.75</v>
      </c>
      <c r="J285">
        <v>0</v>
      </c>
      <c r="K285">
        <v>0</v>
      </c>
      <c r="L285" s="49">
        <v>438541</v>
      </c>
      <c r="M285" s="49">
        <v>896601.82</v>
      </c>
      <c r="N285" s="49">
        <v>2480728.4</v>
      </c>
    </row>
    <row r="286" spans="1:14" x14ac:dyDescent="0.2">
      <c r="A286">
        <v>55104</v>
      </c>
      <c r="B286" s="50">
        <v>32174240</v>
      </c>
      <c r="C286">
        <v>2.97</v>
      </c>
      <c r="D286">
        <v>0</v>
      </c>
      <c r="E286" s="49">
        <v>1070800.21</v>
      </c>
      <c r="F286">
        <v>0</v>
      </c>
      <c r="G286" s="49">
        <v>28174.84</v>
      </c>
      <c r="H286">
        <v>0</v>
      </c>
      <c r="I286" s="49">
        <v>91757.87</v>
      </c>
      <c r="J286">
        <v>0</v>
      </c>
      <c r="K286">
        <v>0</v>
      </c>
      <c r="L286" s="49">
        <v>267842.78000000003</v>
      </c>
      <c r="M286" s="49">
        <v>387775.49</v>
      </c>
      <c r="N286" s="49">
        <v>1458575.7</v>
      </c>
    </row>
    <row r="287" spans="1:14" x14ac:dyDescent="0.2">
      <c r="A287">
        <v>55105</v>
      </c>
      <c r="B287" s="50">
        <v>26867821</v>
      </c>
      <c r="C287">
        <v>2.71</v>
      </c>
      <c r="D287">
        <v>0</v>
      </c>
      <c r="E287" s="49">
        <v>896591.81</v>
      </c>
      <c r="F287">
        <v>0</v>
      </c>
      <c r="G287" s="49">
        <v>33590.769999999997</v>
      </c>
      <c r="H287">
        <v>0</v>
      </c>
      <c r="I287" s="49">
        <v>104175.33</v>
      </c>
      <c r="J287">
        <v>0</v>
      </c>
      <c r="K287">
        <v>0</v>
      </c>
      <c r="L287" s="49">
        <v>294647.53000000003</v>
      </c>
      <c r="M287" s="49">
        <v>432413.62</v>
      </c>
      <c r="N287" s="49">
        <v>1329005.43</v>
      </c>
    </row>
    <row r="288" spans="1:14" x14ac:dyDescent="0.2">
      <c r="A288">
        <v>55106</v>
      </c>
      <c r="B288" s="50">
        <v>26454647</v>
      </c>
      <c r="C288">
        <v>2.93</v>
      </c>
      <c r="D288">
        <v>0</v>
      </c>
      <c r="E288" s="49">
        <v>880807.74</v>
      </c>
      <c r="F288">
        <v>0</v>
      </c>
      <c r="G288" s="49">
        <v>32849.26</v>
      </c>
      <c r="H288">
        <v>0</v>
      </c>
      <c r="I288" s="49">
        <v>111425.51</v>
      </c>
      <c r="J288">
        <v>0</v>
      </c>
      <c r="K288">
        <v>0</v>
      </c>
      <c r="L288" s="49">
        <v>303794.74</v>
      </c>
      <c r="M288" s="49">
        <v>448069.5</v>
      </c>
      <c r="N288" s="49">
        <v>1328877.24</v>
      </c>
    </row>
    <row r="289" spans="1:14" x14ac:dyDescent="0.2">
      <c r="A289">
        <v>55108</v>
      </c>
      <c r="B289" s="50">
        <v>77544850</v>
      </c>
      <c r="C289">
        <v>2.82</v>
      </c>
      <c r="D289">
        <v>0</v>
      </c>
      <c r="E289" s="49">
        <v>2584782.3199999998</v>
      </c>
      <c r="F289">
        <v>0</v>
      </c>
      <c r="G289" s="49">
        <v>64922.239999999998</v>
      </c>
      <c r="H289">
        <v>0</v>
      </c>
      <c r="I289" s="49">
        <v>221131.91</v>
      </c>
      <c r="J289">
        <v>0</v>
      </c>
      <c r="K289">
        <v>0</v>
      </c>
      <c r="L289" s="49">
        <v>602160.18000000005</v>
      </c>
      <c r="M289" s="49">
        <v>888214.32</v>
      </c>
      <c r="N289" s="49">
        <v>3472996.64</v>
      </c>
    </row>
    <row r="290" spans="1:14" x14ac:dyDescent="0.2">
      <c r="A290">
        <v>55110</v>
      </c>
      <c r="B290" s="50">
        <v>81823376</v>
      </c>
      <c r="C290">
        <v>2.4500000000000002</v>
      </c>
      <c r="D290">
        <v>0</v>
      </c>
      <c r="E290" s="49">
        <v>2737781.52</v>
      </c>
      <c r="F290">
        <v>0</v>
      </c>
      <c r="G290" s="49">
        <v>88357.64</v>
      </c>
      <c r="H290">
        <v>0</v>
      </c>
      <c r="I290" s="49">
        <v>301905.51</v>
      </c>
      <c r="J290">
        <v>0</v>
      </c>
      <c r="K290">
        <v>0</v>
      </c>
      <c r="L290" s="49">
        <v>875379.47</v>
      </c>
      <c r="M290" s="49">
        <v>1265642.6200000001</v>
      </c>
      <c r="N290" s="49">
        <v>4003424.14</v>
      </c>
    </row>
    <row r="291" spans="1:14" x14ac:dyDescent="0.2">
      <c r="A291">
        <v>55111</v>
      </c>
      <c r="B291" s="50">
        <v>16008043</v>
      </c>
      <c r="C291">
        <v>2.74</v>
      </c>
      <c r="D291">
        <v>0</v>
      </c>
      <c r="E291" s="49">
        <v>534031.19999999995</v>
      </c>
      <c r="F291">
        <v>0</v>
      </c>
      <c r="G291" s="49">
        <v>16903.11</v>
      </c>
      <c r="H291">
        <v>0</v>
      </c>
      <c r="I291" s="49">
        <v>57955.41</v>
      </c>
      <c r="J291">
        <v>0</v>
      </c>
      <c r="K291">
        <v>0</v>
      </c>
      <c r="L291" s="49">
        <v>162802.41</v>
      </c>
      <c r="M291" s="49">
        <v>237660.93</v>
      </c>
      <c r="N291" s="49">
        <v>771692.13</v>
      </c>
    </row>
    <row r="292" spans="1:14" x14ac:dyDescent="0.2">
      <c r="A292">
        <v>56015</v>
      </c>
      <c r="B292" s="50">
        <v>25695332</v>
      </c>
      <c r="C292">
        <v>2.0699999999999998</v>
      </c>
      <c r="D292">
        <v>0</v>
      </c>
      <c r="E292" s="49">
        <v>863105.94</v>
      </c>
      <c r="F292">
        <v>0</v>
      </c>
      <c r="G292" s="49">
        <v>37313.01</v>
      </c>
      <c r="H292">
        <v>136.77000000000001</v>
      </c>
      <c r="I292" s="49">
        <v>137752.04999999999</v>
      </c>
      <c r="J292">
        <v>0</v>
      </c>
      <c r="K292">
        <v>0</v>
      </c>
      <c r="L292" s="49">
        <v>236332.27</v>
      </c>
      <c r="M292" s="49">
        <v>411534.1</v>
      </c>
      <c r="N292" s="49">
        <v>1274640.04</v>
      </c>
    </row>
    <row r="293" spans="1:14" x14ac:dyDescent="0.2">
      <c r="A293">
        <v>56017</v>
      </c>
      <c r="B293" s="50">
        <v>53352956</v>
      </c>
      <c r="C293">
        <v>2.19</v>
      </c>
      <c r="D293">
        <v>0</v>
      </c>
      <c r="E293" s="49">
        <v>1789929.25</v>
      </c>
      <c r="F293">
        <v>0</v>
      </c>
      <c r="G293" s="49">
        <v>63849.9</v>
      </c>
      <c r="H293">
        <v>0</v>
      </c>
      <c r="I293" s="49">
        <v>226719.66</v>
      </c>
      <c r="J293">
        <v>0</v>
      </c>
      <c r="K293">
        <v>0</v>
      </c>
      <c r="L293" s="49">
        <v>405961.96</v>
      </c>
      <c r="M293" s="49">
        <v>696531.52</v>
      </c>
      <c r="N293" s="49">
        <v>2486460.77</v>
      </c>
    </row>
    <row r="294" spans="1:14" x14ac:dyDescent="0.2">
      <c r="A294">
        <v>57001</v>
      </c>
      <c r="B294" s="50">
        <v>22493208</v>
      </c>
      <c r="C294">
        <v>2.4300000000000002</v>
      </c>
      <c r="D294">
        <v>0</v>
      </c>
      <c r="E294" s="49">
        <v>752769.17</v>
      </c>
      <c r="F294">
        <v>0</v>
      </c>
      <c r="G294" s="49">
        <v>17372.240000000002</v>
      </c>
      <c r="H294">
        <v>0</v>
      </c>
      <c r="I294" s="49">
        <v>50101.63</v>
      </c>
      <c r="J294">
        <v>0</v>
      </c>
      <c r="K294">
        <v>0</v>
      </c>
      <c r="L294" s="49">
        <v>151387.34</v>
      </c>
      <c r="M294" s="49">
        <v>218861.2</v>
      </c>
      <c r="N294" s="49">
        <v>971630.37</v>
      </c>
    </row>
    <row r="295" spans="1:14" x14ac:dyDescent="0.2">
      <c r="A295">
        <v>57002</v>
      </c>
      <c r="B295" s="50">
        <v>33611077</v>
      </c>
      <c r="C295">
        <v>2.3199999999999998</v>
      </c>
      <c r="D295">
        <v>0</v>
      </c>
      <c r="E295" s="49">
        <v>1126113.5900000001</v>
      </c>
      <c r="F295">
        <v>0</v>
      </c>
      <c r="G295" s="49">
        <v>42882.25</v>
      </c>
      <c r="H295">
        <v>0</v>
      </c>
      <c r="I295" s="49">
        <v>123672.85</v>
      </c>
      <c r="J295">
        <v>0</v>
      </c>
      <c r="K295">
        <v>0</v>
      </c>
      <c r="L295" s="49">
        <v>366153.08</v>
      </c>
      <c r="M295" s="49">
        <v>532708.18000000005</v>
      </c>
      <c r="N295" s="49">
        <v>1658821.77</v>
      </c>
    </row>
    <row r="296" spans="1:14" x14ac:dyDescent="0.2">
      <c r="A296">
        <v>57003</v>
      </c>
      <c r="B296" s="50">
        <v>297364913</v>
      </c>
      <c r="C296">
        <v>2.44</v>
      </c>
      <c r="D296">
        <v>0</v>
      </c>
      <c r="E296" s="49">
        <v>9950745.8699999992</v>
      </c>
      <c r="F296" s="49">
        <v>7753.05</v>
      </c>
      <c r="G296" s="49">
        <v>255429.73</v>
      </c>
      <c r="H296">
        <v>0</v>
      </c>
      <c r="I296" s="49">
        <v>736662.01</v>
      </c>
      <c r="J296" s="49">
        <v>43950.54</v>
      </c>
      <c r="K296">
        <v>0</v>
      </c>
      <c r="L296" s="49">
        <v>2034343.31</v>
      </c>
      <c r="M296" s="49">
        <v>3078138.64</v>
      </c>
      <c r="N296" s="49">
        <v>13028884.51</v>
      </c>
    </row>
    <row r="297" spans="1:14" x14ac:dyDescent="0.2">
      <c r="A297">
        <v>57004</v>
      </c>
      <c r="B297" s="50">
        <v>68334425</v>
      </c>
      <c r="C297">
        <v>2.35</v>
      </c>
      <c r="D297">
        <v>0</v>
      </c>
      <c r="E297" s="49">
        <v>2288789.81</v>
      </c>
      <c r="F297" s="49">
        <v>7568.97</v>
      </c>
      <c r="G297" s="49">
        <v>80484.55</v>
      </c>
      <c r="H297">
        <v>0</v>
      </c>
      <c r="I297" s="49">
        <v>232118.27</v>
      </c>
      <c r="J297" s="49">
        <v>5455.43</v>
      </c>
      <c r="K297">
        <v>0</v>
      </c>
      <c r="L297" s="49">
        <v>663320.02</v>
      </c>
      <c r="M297" s="49">
        <v>988947.24</v>
      </c>
      <c r="N297" s="49">
        <v>3277737.05</v>
      </c>
    </row>
    <row r="298" spans="1:14" x14ac:dyDescent="0.2">
      <c r="A298">
        <v>58106</v>
      </c>
      <c r="B298" s="50">
        <v>13800189</v>
      </c>
      <c r="C298">
        <v>2.66</v>
      </c>
      <c r="D298">
        <v>0</v>
      </c>
      <c r="E298" s="49">
        <v>460755.47</v>
      </c>
      <c r="F298">
        <v>0</v>
      </c>
      <c r="G298" s="49">
        <v>14224.17</v>
      </c>
      <c r="H298">
        <v>0</v>
      </c>
      <c r="I298" s="49">
        <v>59899.34</v>
      </c>
      <c r="J298">
        <v>0</v>
      </c>
      <c r="K298">
        <v>0</v>
      </c>
      <c r="L298" s="49">
        <v>110002.08</v>
      </c>
      <c r="M298" s="49">
        <v>184125.59</v>
      </c>
      <c r="N298" s="49">
        <v>644881.06000000006</v>
      </c>
    </row>
    <row r="299" spans="1:14" x14ac:dyDescent="0.2">
      <c r="A299">
        <v>58107</v>
      </c>
      <c r="B299" s="50">
        <v>8854388</v>
      </c>
      <c r="C299">
        <v>2.46</v>
      </c>
      <c r="D299">
        <v>0</v>
      </c>
      <c r="E299" s="49">
        <v>296234.34999999998</v>
      </c>
      <c r="F299">
        <v>0</v>
      </c>
      <c r="G299" s="49">
        <v>10420.290000000001</v>
      </c>
      <c r="H299">
        <v>629.12</v>
      </c>
      <c r="I299" s="49">
        <v>48007.64</v>
      </c>
      <c r="J299" s="49">
        <v>4167.17</v>
      </c>
      <c r="K299">
        <v>0</v>
      </c>
      <c r="L299" s="49">
        <v>79824.460000000006</v>
      </c>
      <c r="M299" s="49">
        <v>143048.68</v>
      </c>
      <c r="N299" s="49">
        <v>439283.03</v>
      </c>
    </row>
    <row r="300" spans="1:14" x14ac:dyDescent="0.2">
      <c r="A300">
        <v>58108</v>
      </c>
      <c r="B300" s="50">
        <v>11839835</v>
      </c>
      <c r="C300">
        <v>5.91</v>
      </c>
      <c r="D300">
        <v>0</v>
      </c>
      <c r="E300" s="49">
        <v>382105.46</v>
      </c>
      <c r="F300">
        <v>0</v>
      </c>
      <c r="G300" s="49">
        <v>12253.94</v>
      </c>
      <c r="H300">
        <v>0</v>
      </c>
      <c r="I300" s="49">
        <v>53676.84</v>
      </c>
      <c r="J300">
        <v>0</v>
      </c>
      <c r="K300">
        <v>0</v>
      </c>
      <c r="L300" s="49">
        <v>100456.27</v>
      </c>
      <c r="M300" s="49">
        <v>166387.04999999999</v>
      </c>
      <c r="N300" s="49">
        <v>548492.51</v>
      </c>
    </row>
    <row r="301" spans="1:14" x14ac:dyDescent="0.2">
      <c r="A301">
        <v>58109</v>
      </c>
      <c r="B301" s="50">
        <v>30305302</v>
      </c>
      <c r="C301">
        <v>1.75</v>
      </c>
      <c r="D301">
        <v>0</v>
      </c>
      <c r="E301" s="49">
        <v>1021281.1</v>
      </c>
      <c r="F301">
        <v>0</v>
      </c>
      <c r="G301" s="49">
        <v>42251.19</v>
      </c>
      <c r="H301">
        <v>0</v>
      </c>
      <c r="I301" s="49">
        <v>264185.7</v>
      </c>
      <c r="J301">
        <v>0</v>
      </c>
      <c r="K301">
        <v>0</v>
      </c>
      <c r="L301" s="49">
        <v>300003.46000000002</v>
      </c>
      <c r="M301" s="49">
        <v>606440.35</v>
      </c>
      <c r="N301" s="49">
        <v>1627721.45</v>
      </c>
    </row>
    <row r="302" spans="1:14" x14ac:dyDescent="0.2">
      <c r="A302">
        <v>58112</v>
      </c>
      <c r="B302" s="50">
        <v>52486755</v>
      </c>
      <c r="C302">
        <v>1.1399999999999999</v>
      </c>
      <c r="D302">
        <v>0</v>
      </c>
      <c r="E302" s="49">
        <v>1779772.33</v>
      </c>
      <c r="F302">
        <v>0</v>
      </c>
      <c r="G302" s="49">
        <v>59111.360000000001</v>
      </c>
      <c r="H302">
        <v>0</v>
      </c>
      <c r="I302" s="49">
        <v>277410.40000000002</v>
      </c>
      <c r="J302" s="49">
        <v>73872.240000000005</v>
      </c>
      <c r="K302">
        <v>0</v>
      </c>
      <c r="L302" s="49">
        <v>480491.35</v>
      </c>
      <c r="M302" s="49">
        <v>890885.34</v>
      </c>
      <c r="N302" s="49">
        <v>2670657.67</v>
      </c>
    </row>
    <row r="303" spans="1:14" x14ac:dyDescent="0.2">
      <c r="A303">
        <v>59113</v>
      </c>
      <c r="B303" s="50">
        <v>8969991</v>
      </c>
      <c r="C303">
        <v>2.41</v>
      </c>
      <c r="D303">
        <v>0</v>
      </c>
      <c r="E303" s="49">
        <v>300255.83</v>
      </c>
      <c r="F303">
        <v>0</v>
      </c>
      <c r="G303" s="49">
        <v>12308</v>
      </c>
      <c r="H303">
        <v>0</v>
      </c>
      <c r="I303" s="49">
        <v>36627.54</v>
      </c>
      <c r="J303">
        <v>0</v>
      </c>
      <c r="K303">
        <v>0</v>
      </c>
      <c r="L303" s="49">
        <v>91316.83</v>
      </c>
      <c r="M303" s="49">
        <v>140252.37</v>
      </c>
      <c r="N303" s="49">
        <v>440508.2</v>
      </c>
    </row>
    <row r="304" spans="1:14" x14ac:dyDescent="0.2">
      <c r="A304">
        <v>59114</v>
      </c>
      <c r="B304" s="50">
        <v>5221132</v>
      </c>
      <c r="C304">
        <v>2.73</v>
      </c>
      <c r="D304">
        <v>0</v>
      </c>
      <c r="E304" s="49">
        <v>174195.81</v>
      </c>
      <c r="F304">
        <v>0</v>
      </c>
      <c r="G304" s="49">
        <v>5668.48</v>
      </c>
      <c r="H304">
        <v>0</v>
      </c>
      <c r="I304" s="49">
        <v>16689.810000000001</v>
      </c>
      <c r="J304" s="49">
        <v>3363.45</v>
      </c>
      <c r="K304">
        <v>0</v>
      </c>
      <c r="L304" s="49">
        <v>41048.07</v>
      </c>
      <c r="M304" s="49">
        <v>66769.81</v>
      </c>
      <c r="N304" s="49">
        <v>240965.62</v>
      </c>
    </row>
    <row r="305" spans="1:14" x14ac:dyDescent="0.2">
      <c r="A305">
        <v>59117</v>
      </c>
      <c r="B305" s="50">
        <v>109098557</v>
      </c>
      <c r="C305">
        <v>2.0099999999999998</v>
      </c>
      <c r="D305">
        <v>0</v>
      </c>
      <c r="E305" s="49">
        <v>3666864.69</v>
      </c>
      <c r="F305">
        <v>0</v>
      </c>
      <c r="G305" s="49">
        <v>118510</v>
      </c>
      <c r="H305">
        <v>0</v>
      </c>
      <c r="I305" s="49">
        <v>302005.94</v>
      </c>
      <c r="J305">
        <v>0</v>
      </c>
      <c r="K305">
        <v>0</v>
      </c>
      <c r="L305" s="49">
        <v>752849.17</v>
      </c>
      <c r="M305" s="49">
        <v>1173365.1100000001</v>
      </c>
      <c r="N305" s="49">
        <v>4840229.8</v>
      </c>
    </row>
    <row r="306" spans="1:14" x14ac:dyDescent="0.2">
      <c r="A306">
        <v>60077</v>
      </c>
      <c r="B306" s="50">
        <v>148219956</v>
      </c>
      <c r="C306">
        <v>2.62</v>
      </c>
      <c r="D306">
        <v>0</v>
      </c>
      <c r="E306" s="49">
        <v>4950745.1500000004</v>
      </c>
      <c r="F306">
        <v>0</v>
      </c>
      <c r="G306" s="49">
        <v>143810</v>
      </c>
      <c r="H306">
        <v>0</v>
      </c>
      <c r="I306" s="49">
        <v>374814.64</v>
      </c>
      <c r="J306">
        <v>0</v>
      </c>
      <c r="K306">
        <v>0</v>
      </c>
      <c r="L306" s="49">
        <v>1493075.13</v>
      </c>
      <c r="M306" s="49">
        <v>2011699.76</v>
      </c>
      <c r="N306" s="49">
        <v>6962444.9100000001</v>
      </c>
    </row>
    <row r="307" spans="1:14" x14ac:dyDescent="0.2">
      <c r="A307">
        <v>61150</v>
      </c>
      <c r="B307" s="50">
        <v>10453917</v>
      </c>
      <c r="C307">
        <v>2.62</v>
      </c>
      <c r="D307">
        <v>0</v>
      </c>
      <c r="E307" s="49">
        <v>349174.84</v>
      </c>
      <c r="F307">
        <v>0</v>
      </c>
      <c r="G307" s="49">
        <v>16310.09</v>
      </c>
      <c r="H307">
        <v>943.85</v>
      </c>
      <c r="I307" s="49">
        <v>58627.360000000001</v>
      </c>
      <c r="J307" s="49">
        <v>1791.47</v>
      </c>
      <c r="K307">
        <v>0</v>
      </c>
      <c r="L307" s="49">
        <v>86070.5</v>
      </c>
      <c r="M307" s="49">
        <v>163743.26999999999</v>
      </c>
      <c r="N307" s="49">
        <v>512918.11</v>
      </c>
    </row>
    <row r="308" spans="1:14" x14ac:dyDescent="0.2">
      <c r="A308">
        <v>61151</v>
      </c>
      <c r="B308" s="50">
        <v>8740736</v>
      </c>
      <c r="C308">
        <v>2.61</v>
      </c>
      <c r="D308">
        <v>0</v>
      </c>
      <c r="E308" s="49">
        <v>291982.28000000003</v>
      </c>
      <c r="F308">
        <v>0</v>
      </c>
      <c r="G308" s="49">
        <v>19262.150000000001</v>
      </c>
      <c r="H308">
        <v>0</v>
      </c>
      <c r="I308" s="49">
        <v>69238.64</v>
      </c>
      <c r="J308">
        <v>0</v>
      </c>
      <c r="K308">
        <v>0</v>
      </c>
      <c r="L308" s="49">
        <v>104767.88</v>
      </c>
      <c r="M308" s="49">
        <v>193268.66</v>
      </c>
      <c r="N308" s="49">
        <v>485250.94</v>
      </c>
    </row>
    <row r="309" spans="1:14" x14ac:dyDescent="0.2">
      <c r="A309">
        <v>61154</v>
      </c>
      <c r="B309" s="50">
        <v>17344828</v>
      </c>
      <c r="C309">
        <v>2.62</v>
      </c>
      <c r="D309">
        <v>0</v>
      </c>
      <c r="E309" s="49">
        <v>579340.5</v>
      </c>
      <c r="F309" s="49">
        <v>10115.030000000001</v>
      </c>
      <c r="G309" s="49">
        <v>29213.54</v>
      </c>
      <c r="H309">
        <v>332.72</v>
      </c>
      <c r="I309" s="49">
        <v>91322.91</v>
      </c>
      <c r="J309" s="49">
        <v>2166.94</v>
      </c>
      <c r="K309">
        <v>0</v>
      </c>
      <c r="L309" s="49">
        <v>156072.98000000001</v>
      </c>
      <c r="M309" s="49">
        <v>289224.12</v>
      </c>
      <c r="N309" s="49">
        <v>868564.62</v>
      </c>
    </row>
    <row r="310" spans="1:14" x14ac:dyDescent="0.2">
      <c r="A310">
        <v>61156</v>
      </c>
      <c r="B310" s="50">
        <v>76944058</v>
      </c>
      <c r="C310">
        <v>2.57</v>
      </c>
      <c r="D310">
        <v>0</v>
      </c>
      <c r="E310" s="49">
        <v>2571354.23</v>
      </c>
      <c r="F310">
        <v>0</v>
      </c>
      <c r="G310" s="49">
        <v>91991.89</v>
      </c>
      <c r="H310">
        <v>0</v>
      </c>
      <c r="I310" s="49">
        <v>330668.87</v>
      </c>
      <c r="J310">
        <v>0</v>
      </c>
      <c r="K310">
        <v>0</v>
      </c>
      <c r="L310" s="49">
        <v>482149.93</v>
      </c>
      <c r="M310" s="49">
        <v>904810.68</v>
      </c>
      <c r="N310" s="49">
        <v>3476164.91</v>
      </c>
    </row>
    <row r="311" spans="1:14" x14ac:dyDescent="0.2">
      <c r="A311">
        <v>61157</v>
      </c>
      <c r="B311" s="50">
        <v>4959709</v>
      </c>
      <c r="C311">
        <v>2.6</v>
      </c>
      <c r="D311">
        <v>0</v>
      </c>
      <c r="E311" s="49">
        <v>165694.95000000001</v>
      </c>
      <c r="F311" s="49">
        <v>2211.2800000000002</v>
      </c>
      <c r="G311" s="49">
        <v>6937.32</v>
      </c>
      <c r="H311">
        <v>60</v>
      </c>
      <c r="I311" s="49">
        <v>24936.52</v>
      </c>
      <c r="J311" s="49">
        <v>1686.1</v>
      </c>
      <c r="K311">
        <v>0</v>
      </c>
      <c r="L311" s="49">
        <v>36094.370000000003</v>
      </c>
      <c r="M311" s="49">
        <v>71925.59</v>
      </c>
      <c r="N311" s="49">
        <v>237620.54</v>
      </c>
    </row>
    <row r="312" spans="1:14" x14ac:dyDescent="0.2">
      <c r="A312">
        <v>61158</v>
      </c>
      <c r="B312" s="50">
        <v>8676004</v>
      </c>
      <c r="C312">
        <v>2.63</v>
      </c>
      <c r="D312">
        <v>0</v>
      </c>
      <c r="E312" s="49">
        <v>289760.40000000002</v>
      </c>
      <c r="F312">
        <v>0</v>
      </c>
      <c r="G312" s="49">
        <v>11882.01</v>
      </c>
      <c r="H312">
        <v>0</v>
      </c>
      <c r="I312" s="49">
        <v>42710.43</v>
      </c>
      <c r="J312">
        <v>0</v>
      </c>
      <c r="K312">
        <v>0</v>
      </c>
      <c r="L312" s="49">
        <v>70177.149999999994</v>
      </c>
      <c r="M312" s="49">
        <v>124769.58</v>
      </c>
      <c r="N312" s="49">
        <v>414529.98</v>
      </c>
    </row>
    <row r="313" spans="1:14" x14ac:dyDescent="0.2">
      <c r="A313">
        <v>62070</v>
      </c>
      <c r="B313" s="50">
        <v>8720560</v>
      </c>
      <c r="C313">
        <v>2.33</v>
      </c>
      <c r="D313">
        <v>0</v>
      </c>
      <c r="E313" s="49">
        <v>292145.82</v>
      </c>
      <c r="F313">
        <v>0</v>
      </c>
      <c r="G313" s="49">
        <v>38039.24</v>
      </c>
      <c r="H313">
        <v>0</v>
      </c>
      <c r="I313" s="49">
        <v>28874.74</v>
      </c>
      <c r="J313" s="49">
        <v>2425.9</v>
      </c>
      <c r="K313" s="49">
        <v>7348.16</v>
      </c>
      <c r="L313" s="49">
        <v>77365.919999999998</v>
      </c>
      <c r="M313" s="49">
        <v>154053.96</v>
      </c>
      <c r="N313" s="49">
        <v>446199.78</v>
      </c>
    </row>
    <row r="314" spans="1:14" x14ac:dyDescent="0.2">
      <c r="A314">
        <v>62072</v>
      </c>
      <c r="B314" s="50">
        <v>77322807</v>
      </c>
      <c r="C314">
        <v>2.4</v>
      </c>
      <c r="D314">
        <v>0</v>
      </c>
      <c r="E314" s="49">
        <v>2588520.15</v>
      </c>
      <c r="F314" s="49">
        <v>3075.21</v>
      </c>
      <c r="G314" s="49">
        <v>371504.8</v>
      </c>
      <c r="H314" s="49">
        <v>1281.8399999999999</v>
      </c>
      <c r="I314" s="49">
        <v>282455.46999999997</v>
      </c>
      <c r="J314" s="49">
        <v>121475.3</v>
      </c>
      <c r="K314" s="49">
        <v>85102.84</v>
      </c>
      <c r="L314" s="49">
        <v>725959.11</v>
      </c>
      <c r="M314" s="49">
        <v>1590854.57</v>
      </c>
      <c r="N314" s="49">
        <v>4179374.72</v>
      </c>
    </row>
    <row r="315" spans="1:14" x14ac:dyDescent="0.2">
      <c r="A315">
        <v>63066</v>
      </c>
      <c r="B315" s="50">
        <v>34936943</v>
      </c>
      <c r="C315">
        <v>2.87</v>
      </c>
      <c r="D315">
        <v>0</v>
      </c>
      <c r="E315" s="49">
        <v>1163944.8700000001</v>
      </c>
      <c r="F315">
        <v>0</v>
      </c>
      <c r="G315" s="49">
        <v>24062</v>
      </c>
      <c r="H315">
        <v>0</v>
      </c>
      <c r="I315" s="49">
        <v>171390.73</v>
      </c>
      <c r="J315">
        <v>0</v>
      </c>
      <c r="K315">
        <v>0</v>
      </c>
      <c r="L315" s="49">
        <v>218313.73</v>
      </c>
      <c r="M315" s="49">
        <v>413766.46</v>
      </c>
      <c r="N315" s="49">
        <v>1577711.33</v>
      </c>
    </row>
    <row r="316" spans="1:14" x14ac:dyDescent="0.2">
      <c r="A316">
        <v>63067</v>
      </c>
      <c r="B316" s="50">
        <v>42242158</v>
      </c>
      <c r="C316">
        <v>2.72</v>
      </c>
      <c r="D316">
        <v>0</v>
      </c>
      <c r="E316" s="49">
        <v>1409495.78</v>
      </c>
      <c r="F316" s="49">
        <v>1509.88</v>
      </c>
      <c r="G316" s="49">
        <v>33429.629999999997</v>
      </c>
      <c r="H316">
        <v>830.89</v>
      </c>
      <c r="I316" s="49">
        <v>261144.83</v>
      </c>
      <c r="J316" s="49">
        <v>35269.67</v>
      </c>
      <c r="K316">
        <v>0</v>
      </c>
      <c r="L316" s="49">
        <v>323288.73</v>
      </c>
      <c r="M316" s="49">
        <v>655473.63</v>
      </c>
      <c r="N316" s="49">
        <v>2064969.41</v>
      </c>
    </row>
    <row r="317" spans="1:14" x14ac:dyDescent="0.2">
      <c r="A317">
        <v>64072</v>
      </c>
      <c r="B317" s="50">
        <v>10087575</v>
      </c>
      <c r="C317">
        <v>3.34</v>
      </c>
      <c r="D317">
        <v>0</v>
      </c>
      <c r="E317" s="49">
        <v>334447.28999999998</v>
      </c>
      <c r="F317">
        <v>0</v>
      </c>
      <c r="G317" s="49">
        <v>6281</v>
      </c>
      <c r="H317">
        <v>0</v>
      </c>
      <c r="I317" s="49">
        <v>24498.06</v>
      </c>
      <c r="J317" s="49">
        <v>1161.33</v>
      </c>
      <c r="K317">
        <v>0</v>
      </c>
      <c r="L317" s="49">
        <v>102350.01</v>
      </c>
      <c r="M317" s="49">
        <v>134290.4</v>
      </c>
      <c r="N317" s="49">
        <v>468737.69</v>
      </c>
    </row>
    <row r="318" spans="1:14" x14ac:dyDescent="0.2">
      <c r="A318">
        <v>64074</v>
      </c>
      <c r="B318" s="50">
        <v>99456090</v>
      </c>
      <c r="C318">
        <v>3.45</v>
      </c>
      <c r="D318">
        <v>0</v>
      </c>
      <c r="E318" s="49">
        <v>3293652.52</v>
      </c>
      <c r="F318">
        <v>0</v>
      </c>
      <c r="G318" s="49">
        <v>31577</v>
      </c>
      <c r="H318">
        <v>0</v>
      </c>
      <c r="I318" s="49">
        <v>112249.08</v>
      </c>
      <c r="J318">
        <v>0</v>
      </c>
      <c r="K318">
        <v>0</v>
      </c>
      <c r="L318" s="49">
        <v>457120.7</v>
      </c>
      <c r="M318" s="49">
        <v>600946.78</v>
      </c>
      <c r="N318" s="49">
        <v>3894599.3</v>
      </c>
    </row>
    <row r="319" spans="1:14" x14ac:dyDescent="0.2">
      <c r="A319">
        <v>64075</v>
      </c>
      <c r="B319" s="50">
        <v>215431331</v>
      </c>
      <c r="C319">
        <v>3.63</v>
      </c>
      <c r="D319">
        <v>0</v>
      </c>
      <c r="E319" s="49">
        <v>7121063.2599999998</v>
      </c>
      <c r="F319">
        <v>0</v>
      </c>
      <c r="G319" s="49">
        <v>124885.7</v>
      </c>
      <c r="H319">
        <v>0</v>
      </c>
      <c r="I319" s="49">
        <v>498034.65</v>
      </c>
      <c r="J319">
        <v>0</v>
      </c>
      <c r="K319">
        <v>0</v>
      </c>
      <c r="L319" s="49">
        <v>1414368.68</v>
      </c>
      <c r="M319" s="49">
        <v>2037289.03</v>
      </c>
      <c r="N319" s="49">
        <v>9158352.2899999991</v>
      </c>
    </row>
    <row r="320" spans="1:14" x14ac:dyDescent="0.2">
      <c r="A320">
        <v>65096</v>
      </c>
      <c r="B320" s="50">
        <v>11766687</v>
      </c>
      <c r="C320">
        <v>3.93</v>
      </c>
      <c r="D320">
        <v>0</v>
      </c>
      <c r="E320" s="49">
        <v>387735.99</v>
      </c>
      <c r="F320">
        <v>0</v>
      </c>
      <c r="G320" s="49">
        <v>11230.82</v>
      </c>
      <c r="H320">
        <v>0</v>
      </c>
      <c r="I320" s="49">
        <v>75577.33</v>
      </c>
      <c r="J320" s="49">
        <v>19403.04</v>
      </c>
      <c r="K320">
        <v>0</v>
      </c>
      <c r="L320" s="49">
        <v>77211.56</v>
      </c>
      <c r="M320" s="49">
        <v>183422.75</v>
      </c>
      <c r="N320" s="49">
        <v>571158.74</v>
      </c>
    </row>
    <row r="321" spans="1:14" x14ac:dyDescent="0.2">
      <c r="A321">
        <v>65098</v>
      </c>
      <c r="B321" s="50">
        <v>30272465</v>
      </c>
      <c r="C321">
        <v>3.86</v>
      </c>
      <c r="D321">
        <v>0</v>
      </c>
      <c r="E321" s="49">
        <v>998265.41</v>
      </c>
      <c r="F321">
        <v>0</v>
      </c>
      <c r="G321" s="49">
        <v>21559.38</v>
      </c>
      <c r="H321">
        <v>0</v>
      </c>
      <c r="I321" s="49">
        <v>150957.21</v>
      </c>
      <c r="J321">
        <v>0</v>
      </c>
      <c r="K321">
        <v>0</v>
      </c>
      <c r="L321" s="49">
        <v>161059.07</v>
      </c>
      <c r="M321" s="49">
        <v>333575.65999999997</v>
      </c>
      <c r="N321" s="49">
        <v>1331841.07</v>
      </c>
    </row>
    <row r="322" spans="1:14" x14ac:dyDescent="0.2">
      <c r="A322">
        <v>66102</v>
      </c>
      <c r="B322" s="50">
        <v>128026301</v>
      </c>
      <c r="C322">
        <v>2.7</v>
      </c>
      <c r="D322">
        <v>0</v>
      </c>
      <c r="E322" s="49">
        <v>4272736.97</v>
      </c>
      <c r="F322">
        <v>0</v>
      </c>
      <c r="G322" s="49">
        <v>112667.23</v>
      </c>
      <c r="H322">
        <v>0</v>
      </c>
      <c r="I322" s="49">
        <v>409257.72</v>
      </c>
      <c r="J322">
        <v>0</v>
      </c>
      <c r="K322">
        <v>0</v>
      </c>
      <c r="L322" s="49">
        <v>780319.92</v>
      </c>
      <c r="M322" s="49">
        <v>1302244.8700000001</v>
      </c>
      <c r="N322" s="49">
        <v>5574981.8399999999</v>
      </c>
    </row>
    <row r="323" spans="1:14" x14ac:dyDescent="0.2">
      <c r="A323">
        <v>66103</v>
      </c>
      <c r="B323" s="50">
        <v>8423420</v>
      </c>
      <c r="C323">
        <v>2.57</v>
      </c>
      <c r="D323">
        <v>0</v>
      </c>
      <c r="E323" s="49">
        <v>281497.98</v>
      </c>
      <c r="F323">
        <v>0</v>
      </c>
      <c r="G323" s="49">
        <v>12790.73</v>
      </c>
      <c r="H323">
        <v>0</v>
      </c>
      <c r="I323" s="49">
        <v>58617.94</v>
      </c>
      <c r="J323" s="49">
        <v>2038.7</v>
      </c>
      <c r="K323">
        <v>0</v>
      </c>
      <c r="L323" s="49">
        <v>111489.48</v>
      </c>
      <c r="M323" s="49">
        <v>184936.84</v>
      </c>
      <c r="N323" s="49">
        <v>466434.82</v>
      </c>
    </row>
    <row r="324" spans="1:14" x14ac:dyDescent="0.2">
      <c r="A324">
        <v>66104</v>
      </c>
      <c r="B324" s="50">
        <v>10413135</v>
      </c>
      <c r="C324">
        <v>2.95</v>
      </c>
      <c r="D324">
        <v>0</v>
      </c>
      <c r="E324" s="49">
        <v>346634</v>
      </c>
      <c r="F324">
        <v>0</v>
      </c>
      <c r="G324" s="49">
        <v>15930.36</v>
      </c>
      <c r="H324">
        <v>0</v>
      </c>
      <c r="I324" s="49">
        <v>54850.27</v>
      </c>
      <c r="J324">
        <v>0</v>
      </c>
      <c r="K324">
        <v>0</v>
      </c>
      <c r="L324" s="49">
        <v>117788.15</v>
      </c>
      <c r="M324" s="49">
        <v>188568.78</v>
      </c>
      <c r="N324" s="49">
        <v>535202.78</v>
      </c>
    </row>
    <row r="325" spans="1:14" x14ac:dyDescent="0.2">
      <c r="A325">
        <v>66105</v>
      </c>
      <c r="B325" s="50">
        <v>349213879</v>
      </c>
      <c r="C325">
        <v>2.19</v>
      </c>
      <c r="D325">
        <v>0</v>
      </c>
      <c r="E325" s="49">
        <v>11715717.060000001</v>
      </c>
      <c r="F325">
        <v>697.27</v>
      </c>
      <c r="G325" s="49">
        <v>101715.2</v>
      </c>
      <c r="H325">
        <v>0</v>
      </c>
      <c r="I325" s="49">
        <v>319907.40000000002</v>
      </c>
      <c r="J325" s="49">
        <v>18461.34</v>
      </c>
      <c r="K325">
        <v>0</v>
      </c>
      <c r="L325" s="49">
        <v>670033.17000000004</v>
      </c>
      <c r="M325" s="49">
        <v>1110814.3799999999</v>
      </c>
      <c r="N325" s="49">
        <v>12826531.439999999</v>
      </c>
    </row>
    <row r="326" spans="1:14" x14ac:dyDescent="0.2">
      <c r="A326">
        <v>66107</v>
      </c>
      <c r="B326" s="50">
        <v>24918441</v>
      </c>
      <c r="C326">
        <v>2.77</v>
      </c>
      <c r="D326">
        <v>0</v>
      </c>
      <c r="E326" s="49">
        <v>831027.27</v>
      </c>
      <c r="F326">
        <v>0</v>
      </c>
      <c r="G326" s="49">
        <v>43409.93</v>
      </c>
      <c r="H326">
        <v>0</v>
      </c>
      <c r="I326" s="49">
        <v>150690.34</v>
      </c>
      <c r="J326">
        <v>0</v>
      </c>
      <c r="K326">
        <v>0</v>
      </c>
      <c r="L326" s="49">
        <v>318176.42</v>
      </c>
      <c r="M326" s="49">
        <v>512276.68</v>
      </c>
      <c r="N326" s="49">
        <v>1343303.95</v>
      </c>
    </row>
    <row r="327" spans="1:14" x14ac:dyDescent="0.2">
      <c r="A327">
        <v>67055</v>
      </c>
      <c r="B327" s="50">
        <v>42426110</v>
      </c>
      <c r="C327">
        <v>2.71</v>
      </c>
      <c r="D327">
        <v>0</v>
      </c>
      <c r="E327" s="49">
        <v>1415779.23</v>
      </c>
      <c r="F327">
        <v>0</v>
      </c>
      <c r="G327" s="49">
        <v>65893</v>
      </c>
      <c r="H327">
        <v>0</v>
      </c>
      <c r="I327" s="49">
        <v>146257.37</v>
      </c>
      <c r="J327">
        <v>0</v>
      </c>
      <c r="K327">
        <v>0</v>
      </c>
      <c r="L327" s="49">
        <v>439495.88</v>
      </c>
      <c r="M327" s="49">
        <v>651646.24</v>
      </c>
      <c r="N327" s="49">
        <v>2067425.47</v>
      </c>
    </row>
    <row r="328" spans="1:14" x14ac:dyDescent="0.2">
      <c r="A328">
        <v>67061</v>
      </c>
      <c r="B328" s="50">
        <v>59911480</v>
      </c>
      <c r="C328">
        <v>2.73</v>
      </c>
      <c r="D328">
        <v>0</v>
      </c>
      <c r="E328" s="49">
        <v>1998863.25</v>
      </c>
      <c r="F328" s="49">
        <v>10288.700000000001</v>
      </c>
      <c r="G328" s="49">
        <v>80974.460000000006</v>
      </c>
      <c r="H328">
        <v>0</v>
      </c>
      <c r="I328" s="49">
        <v>171631.47</v>
      </c>
      <c r="J328" s="49">
        <v>14872.6</v>
      </c>
      <c r="K328">
        <v>0</v>
      </c>
      <c r="L328" s="49">
        <v>520791.7</v>
      </c>
      <c r="M328" s="49">
        <v>798558.93</v>
      </c>
      <c r="N328" s="49">
        <v>2797422.18</v>
      </c>
    </row>
    <row r="329" spans="1:14" x14ac:dyDescent="0.2">
      <c r="A329">
        <v>68070</v>
      </c>
      <c r="B329" s="50">
        <v>66391813</v>
      </c>
      <c r="C329">
        <v>2.93</v>
      </c>
      <c r="D329">
        <v>0</v>
      </c>
      <c r="E329" s="49">
        <v>2210516.08</v>
      </c>
      <c r="F329">
        <v>0</v>
      </c>
      <c r="G329" s="49">
        <v>45733</v>
      </c>
      <c r="H329">
        <v>131.61000000000001</v>
      </c>
      <c r="I329" s="49">
        <v>348785.02</v>
      </c>
      <c r="J329" s="49">
        <v>44990.04</v>
      </c>
      <c r="K329">
        <v>0</v>
      </c>
      <c r="L329" s="49">
        <v>500818.3</v>
      </c>
      <c r="M329" s="49">
        <v>940457.97</v>
      </c>
      <c r="N329" s="49">
        <v>3150974.05</v>
      </c>
    </row>
    <row r="330" spans="1:14" x14ac:dyDescent="0.2">
      <c r="A330">
        <v>68071</v>
      </c>
      <c r="B330" s="50">
        <v>7138060</v>
      </c>
      <c r="C330">
        <v>2.93</v>
      </c>
      <c r="D330">
        <v>0</v>
      </c>
      <c r="E330" s="49">
        <v>237661.78</v>
      </c>
      <c r="F330">
        <v>0</v>
      </c>
      <c r="G330" s="49">
        <v>3776</v>
      </c>
      <c r="H330">
        <v>0</v>
      </c>
      <c r="I330" s="49">
        <v>33382.800000000003</v>
      </c>
      <c r="J330" s="49">
        <v>2181.83</v>
      </c>
      <c r="K330">
        <v>0</v>
      </c>
      <c r="L330" s="49">
        <v>48009.3</v>
      </c>
      <c r="M330" s="49">
        <v>87349.92</v>
      </c>
      <c r="N330" s="49">
        <v>325011.7</v>
      </c>
    </row>
    <row r="331" spans="1:14" x14ac:dyDescent="0.2">
      <c r="A331">
        <v>68072</v>
      </c>
      <c r="B331" s="50">
        <v>6079639</v>
      </c>
      <c r="C331">
        <v>2.92</v>
      </c>
      <c r="D331">
        <v>0</v>
      </c>
      <c r="E331" s="49">
        <v>202442.49</v>
      </c>
      <c r="F331">
        <v>0</v>
      </c>
      <c r="G331" s="49">
        <v>2147.84</v>
      </c>
      <c r="H331">
        <v>0</v>
      </c>
      <c r="I331" s="49">
        <v>24202.53</v>
      </c>
      <c r="J331" s="49">
        <v>1956.52</v>
      </c>
      <c r="K331">
        <v>0</v>
      </c>
      <c r="L331" s="49">
        <v>32461.35</v>
      </c>
      <c r="M331" s="49">
        <v>60768.24</v>
      </c>
      <c r="N331" s="49">
        <v>263210.73</v>
      </c>
    </row>
    <row r="332" spans="1:14" x14ac:dyDescent="0.2">
      <c r="A332">
        <v>68073</v>
      </c>
      <c r="B332" s="50">
        <v>38143740</v>
      </c>
      <c r="C332">
        <v>2.9</v>
      </c>
      <c r="D332">
        <v>0</v>
      </c>
      <c r="E332" s="49">
        <v>1270388.7</v>
      </c>
      <c r="F332">
        <v>258.83</v>
      </c>
      <c r="G332" s="49">
        <v>21315</v>
      </c>
      <c r="H332">
        <v>905.19</v>
      </c>
      <c r="I332" s="49">
        <v>151511.54</v>
      </c>
      <c r="J332" s="49">
        <v>27362.12</v>
      </c>
      <c r="K332">
        <v>0</v>
      </c>
      <c r="L332" s="49">
        <v>221483.3</v>
      </c>
      <c r="M332" s="49">
        <v>422835.98</v>
      </c>
      <c r="N332" s="49">
        <v>1693224.68</v>
      </c>
    </row>
    <row r="333" spans="1:14" x14ac:dyDescent="0.2">
      <c r="A333">
        <v>68074</v>
      </c>
      <c r="B333" s="50">
        <v>11002621</v>
      </c>
      <c r="C333">
        <v>2.61</v>
      </c>
      <c r="D333">
        <v>0</v>
      </c>
      <c r="E333" s="49">
        <v>367540.02</v>
      </c>
      <c r="F333">
        <v>0</v>
      </c>
      <c r="G333" s="49">
        <v>6624</v>
      </c>
      <c r="H333">
        <v>0</v>
      </c>
      <c r="I333" s="49">
        <v>53924.14</v>
      </c>
      <c r="J333">
        <v>0</v>
      </c>
      <c r="K333">
        <v>0</v>
      </c>
      <c r="L333" s="49">
        <v>87691.92</v>
      </c>
      <c r="M333" s="49">
        <v>148240.06</v>
      </c>
      <c r="N333" s="49">
        <v>515780.08</v>
      </c>
    </row>
    <row r="334" spans="1:14" x14ac:dyDescent="0.2">
      <c r="A334">
        <v>68075</v>
      </c>
      <c r="B334" s="50">
        <v>5059356</v>
      </c>
      <c r="C334">
        <v>2.88</v>
      </c>
      <c r="D334">
        <v>0</v>
      </c>
      <c r="E334" s="49">
        <v>168538.08</v>
      </c>
      <c r="F334">
        <v>0</v>
      </c>
      <c r="G334" s="49">
        <v>6381.74</v>
      </c>
      <c r="H334">
        <v>0</v>
      </c>
      <c r="I334" s="49">
        <v>53729.45</v>
      </c>
      <c r="J334">
        <v>155.83000000000001</v>
      </c>
      <c r="K334">
        <v>0</v>
      </c>
      <c r="L334" s="49">
        <v>69722.009999999995</v>
      </c>
      <c r="M334" s="49">
        <v>129989.02</v>
      </c>
      <c r="N334" s="49">
        <v>298527.09999999998</v>
      </c>
    </row>
    <row r="335" spans="1:14" x14ac:dyDescent="0.2">
      <c r="A335">
        <v>69104</v>
      </c>
      <c r="B335" s="50">
        <v>3254198</v>
      </c>
      <c r="C335">
        <v>2.66</v>
      </c>
      <c r="D335">
        <v>0</v>
      </c>
      <c r="E335" s="49">
        <v>108649.93</v>
      </c>
      <c r="F335">
        <v>0</v>
      </c>
      <c r="G335" s="49">
        <v>3864.72</v>
      </c>
      <c r="H335">
        <v>0</v>
      </c>
      <c r="I335" s="49">
        <v>14145.14</v>
      </c>
      <c r="J335">
        <v>69.05</v>
      </c>
      <c r="K335">
        <v>0</v>
      </c>
      <c r="L335" s="49">
        <v>20826.8</v>
      </c>
      <c r="M335" s="49">
        <v>38905.71</v>
      </c>
      <c r="N335" s="49">
        <v>147555.64000000001</v>
      </c>
    </row>
    <row r="336" spans="1:14" x14ac:dyDescent="0.2">
      <c r="A336">
        <v>69106</v>
      </c>
      <c r="B336" s="50">
        <v>61064730</v>
      </c>
      <c r="C336">
        <v>2.96</v>
      </c>
      <c r="D336">
        <v>0</v>
      </c>
      <c r="E336" s="49">
        <v>2032522.44</v>
      </c>
      <c r="F336">
        <v>0</v>
      </c>
      <c r="G336" s="49">
        <v>45090.720000000001</v>
      </c>
      <c r="H336">
        <v>0</v>
      </c>
      <c r="I336" s="49">
        <v>177671.63</v>
      </c>
      <c r="J336">
        <v>0</v>
      </c>
      <c r="K336" s="49">
        <v>7611.83</v>
      </c>
      <c r="L336" s="49">
        <v>291538.89</v>
      </c>
      <c r="M336" s="49">
        <v>521913.07</v>
      </c>
      <c r="N336" s="49">
        <v>2554435.5099999998</v>
      </c>
    </row>
    <row r="337" spans="1:14" x14ac:dyDescent="0.2">
      <c r="A337">
        <v>69107</v>
      </c>
      <c r="B337" s="50">
        <v>5891602</v>
      </c>
      <c r="C337">
        <v>2.68</v>
      </c>
      <c r="D337">
        <v>0</v>
      </c>
      <c r="E337" s="49">
        <v>196666.15</v>
      </c>
      <c r="F337">
        <v>0</v>
      </c>
      <c r="G337" s="49">
        <v>7300.02</v>
      </c>
      <c r="H337">
        <v>0</v>
      </c>
      <c r="I337" s="49">
        <v>26718.59</v>
      </c>
      <c r="J337">
        <v>411.99</v>
      </c>
      <c r="K337">
        <v>0</v>
      </c>
      <c r="L337" s="49">
        <v>39060.910000000003</v>
      </c>
      <c r="M337" s="49">
        <v>73491.5</v>
      </c>
      <c r="N337" s="49">
        <v>270157.65000000002</v>
      </c>
    </row>
    <row r="338" spans="1:14" x14ac:dyDescent="0.2">
      <c r="A338">
        <v>69108</v>
      </c>
      <c r="B338" s="50">
        <v>10281185</v>
      </c>
      <c r="C338">
        <v>2.63</v>
      </c>
      <c r="D338">
        <v>0</v>
      </c>
      <c r="E338" s="49">
        <v>343370.09</v>
      </c>
      <c r="F338">
        <v>153.46</v>
      </c>
      <c r="G338" s="49">
        <v>18894.16</v>
      </c>
      <c r="H338">
        <v>0</v>
      </c>
      <c r="I338" s="49">
        <v>69154.009999999995</v>
      </c>
      <c r="J338" s="49">
        <v>1876.79</v>
      </c>
      <c r="K338">
        <v>0</v>
      </c>
      <c r="L338" s="49">
        <v>105828.52</v>
      </c>
      <c r="M338" s="49">
        <v>195906.94</v>
      </c>
      <c r="N338" s="49">
        <v>539277.03</v>
      </c>
    </row>
    <row r="339" spans="1:14" x14ac:dyDescent="0.2">
      <c r="A339">
        <v>69109</v>
      </c>
      <c r="B339" s="50">
        <v>30793516</v>
      </c>
      <c r="C339">
        <v>2.85</v>
      </c>
      <c r="D339">
        <v>0</v>
      </c>
      <c r="E339" s="49">
        <v>1026115.4</v>
      </c>
      <c r="F339">
        <v>0</v>
      </c>
      <c r="G339" s="49">
        <v>38630.31</v>
      </c>
      <c r="H339">
        <v>0</v>
      </c>
      <c r="I339" s="49">
        <v>141769.45000000001</v>
      </c>
      <c r="J339">
        <v>0</v>
      </c>
      <c r="K339" s="49">
        <v>5485.2</v>
      </c>
      <c r="L339" s="49">
        <v>224941.55</v>
      </c>
      <c r="M339" s="49">
        <v>410826.5</v>
      </c>
      <c r="N339" s="49">
        <v>1436941.9</v>
      </c>
    </row>
    <row r="340" spans="1:14" x14ac:dyDescent="0.2">
      <c r="A340">
        <v>70092</v>
      </c>
      <c r="B340" s="50">
        <v>22777697</v>
      </c>
      <c r="C340">
        <v>2.4900000000000002</v>
      </c>
      <c r="D340">
        <v>0</v>
      </c>
      <c r="E340" s="49">
        <v>761821.26</v>
      </c>
      <c r="F340">
        <v>0</v>
      </c>
      <c r="G340" s="49">
        <v>31932.32</v>
      </c>
      <c r="H340">
        <v>0</v>
      </c>
      <c r="I340" s="49">
        <v>206142.02</v>
      </c>
      <c r="J340">
        <v>0</v>
      </c>
      <c r="K340">
        <v>0</v>
      </c>
      <c r="L340" s="49">
        <v>189277.97</v>
      </c>
      <c r="M340" s="49">
        <v>427352.3</v>
      </c>
      <c r="N340" s="49">
        <v>1189173.56</v>
      </c>
    </row>
    <row r="341" spans="1:14" x14ac:dyDescent="0.2">
      <c r="A341">
        <v>70093</v>
      </c>
      <c r="B341" s="50">
        <v>86229353</v>
      </c>
      <c r="C341">
        <v>2.4500000000000002</v>
      </c>
      <c r="D341">
        <v>0</v>
      </c>
      <c r="E341" s="49">
        <v>2885203.97</v>
      </c>
      <c r="F341">
        <v>0</v>
      </c>
      <c r="G341" s="49">
        <v>92699.26</v>
      </c>
      <c r="H341" s="49">
        <v>1603.15</v>
      </c>
      <c r="I341" s="49">
        <v>632593.53</v>
      </c>
      <c r="J341">
        <v>0</v>
      </c>
      <c r="K341">
        <v>0</v>
      </c>
      <c r="L341" s="49">
        <v>524940.71</v>
      </c>
      <c r="M341" s="49">
        <v>1251836.6499999999</v>
      </c>
      <c r="N341" s="49">
        <v>4137040.62</v>
      </c>
    </row>
    <row r="342" spans="1:14" x14ac:dyDescent="0.2">
      <c r="A342">
        <v>71091</v>
      </c>
      <c r="B342" s="50">
        <v>54915018</v>
      </c>
      <c r="C342">
        <v>2.64</v>
      </c>
      <c r="D342">
        <v>0</v>
      </c>
      <c r="E342" s="49">
        <v>1833858.47</v>
      </c>
      <c r="F342">
        <v>557.35</v>
      </c>
      <c r="G342" s="49">
        <v>50312.73</v>
      </c>
      <c r="H342">
        <v>668.19</v>
      </c>
      <c r="I342" s="49">
        <v>181429.37</v>
      </c>
      <c r="J342" s="49">
        <v>6232.16</v>
      </c>
      <c r="K342">
        <v>0</v>
      </c>
      <c r="L342" s="49">
        <v>284792.62</v>
      </c>
      <c r="M342" s="49">
        <v>523992.42</v>
      </c>
      <c r="N342" s="49">
        <v>2357850.89</v>
      </c>
    </row>
    <row r="343" spans="1:14" x14ac:dyDescent="0.2">
      <c r="A343">
        <v>71092</v>
      </c>
      <c r="B343" s="50">
        <v>172615596</v>
      </c>
      <c r="C343">
        <v>2.78</v>
      </c>
      <c r="D343">
        <v>0</v>
      </c>
      <c r="E343" s="49">
        <v>5756119.0700000003</v>
      </c>
      <c r="F343" s="49">
        <v>1114.67</v>
      </c>
      <c r="G343" s="49">
        <v>114383.24</v>
      </c>
      <c r="H343">
        <v>0</v>
      </c>
      <c r="I343" s="49">
        <v>381511.15</v>
      </c>
      <c r="J343" s="49">
        <v>29628.18</v>
      </c>
      <c r="K343">
        <v>0</v>
      </c>
      <c r="L343" s="49">
        <v>597975.09</v>
      </c>
      <c r="M343" s="49">
        <v>1124612.33</v>
      </c>
      <c r="N343" s="49">
        <v>6880731.4000000004</v>
      </c>
    </row>
    <row r="344" spans="1:14" x14ac:dyDescent="0.2">
      <c r="A344">
        <v>72066</v>
      </c>
      <c r="B344" s="50">
        <v>8648445</v>
      </c>
      <c r="C344">
        <v>2.35</v>
      </c>
      <c r="D344">
        <v>0</v>
      </c>
      <c r="E344" s="49">
        <v>289670.58</v>
      </c>
      <c r="F344">
        <v>0</v>
      </c>
      <c r="G344" s="49">
        <v>15953.72</v>
      </c>
      <c r="H344">
        <v>0</v>
      </c>
      <c r="I344" s="49">
        <v>63367.61</v>
      </c>
      <c r="J344">
        <v>733.38</v>
      </c>
      <c r="K344">
        <v>0</v>
      </c>
      <c r="L344" s="49">
        <v>82307.5</v>
      </c>
      <c r="M344" s="49">
        <v>162362.21</v>
      </c>
      <c r="N344" s="49">
        <v>452032.79</v>
      </c>
    </row>
    <row r="345" spans="1:14" x14ac:dyDescent="0.2">
      <c r="A345">
        <v>72068</v>
      </c>
      <c r="B345" s="50">
        <v>41168758</v>
      </c>
      <c r="C345">
        <v>2.33</v>
      </c>
      <c r="D345">
        <v>0</v>
      </c>
      <c r="E345" s="49">
        <v>1379186.74</v>
      </c>
      <c r="F345">
        <v>0</v>
      </c>
      <c r="G345" s="49">
        <v>62400.25</v>
      </c>
      <c r="H345">
        <v>0</v>
      </c>
      <c r="I345" s="49">
        <v>247851.64</v>
      </c>
      <c r="J345">
        <v>0</v>
      </c>
      <c r="K345">
        <v>0</v>
      </c>
      <c r="L345" s="49">
        <v>348435</v>
      </c>
      <c r="M345" s="49">
        <v>658686.89</v>
      </c>
      <c r="N345" s="49">
        <v>2037873.63</v>
      </c>
    </row>
    <row r="346" spans="1:14" x14ac:dyDescent="0.2">
      <c r="A346">
        <v>72073</v>
      </c>
      <c r="B346" s="50">
        <v>11821606</v>
      </c>
      <c r="C346">
        <v>2.2999999999999998</v>
      </c>
      <c r="D346">
        <v>0</v>
      </c>
      <c r="E346" s="49">
        <v>396155.02</v>
      </c>
      <c r="F346">
        <v>0</v>
      </c>
      <c r="G346" s="49">
        <v>27585</v>
      </c>
      <c r="H346">
        <v>0</v>
      </c>
      <c r="I346" s="49">
        <v>109566.65</v>
      </c>
      <c r="J346">
        <v>0</v>
      </c>
      <c r="K346">
        <v>0</v>
      </c>
      <c r="L346" s="49">
        <v>148762.26</v>
      </c>
      <c r="M346" s="49">
        <v>285913.90999999997</v>
      </c>
      <c r="N346" s="49">
        <v>682068.93</v>
      </c>
    </row>
    <row r="347" spans="1:14" x14ac:dyDescent="0.2">
      <c r="A347">
        <v>72074</v>
      </c>
      <c r="B347" s="50">
        <v>261808124</v>
      </c>
      <c r="C347">
        <v>2.38</v>
      </c>
      <c r="D347">
        <v>0</v>
      </c>
      <c r="E347" s="49">
        <v>8766294.2100000009</v>
      </c>
      <c r="F347" s="49">
        <v>13543.7</v>
      </c>
      <c r="G347" s="49">
        <v>138553.69</v>
      </c>
      <c r="H347" s="49">
        <v>5981.59</v>
      </c>
      <c r="I347" s="49">
        <v>550330.51</v>
      </c>
      <c r="J347" s="49">
        <v>134967</v>
      </c>
      <c r="K347">
        <v>0</v>
      </c>
      <c r="L347" s="49">
        <v>686520.37</v>
      </c>
      <c r="M347" s="49">
        <v>1529896.86</v>
      </c>
      <c r="N347" s="49">
        <v>10296191.07</v>
      </c>
    </row>
    <row r="348" spans="1:14" x14ac:dyDescent="0.2">
      <c r="A348">
        <v>73099</v>
      </c>
      <c r="B348" s="50">
        <v>52294071</v>
      </c>
      <c r="C348">
        <v>2.4500000000000002</v>
      </c>
      <c r="D348">
        <v>0</v>
      </c>
      <c r="E348" s="49">
        <v>1749741.31</v>
      </c>
      <c r="F348">
        <v>0</v>
      </c>
      <c r="G348" s="49">
        <v>104933.52</v>
      </c>
      <c r="H348">
        <v>0</v>
      </c>
      <c r="I348" s="49">
        <v>239260.38</v>
      </c>
      <c r="J348">
        <v>0</v>
      </c>
      <c r="K348">
        <v>0</v>
      </c>
      <c r="L348" s="49">
        <v>595442.88</v>
      </c>
      <c r="M348" s="49">
        <v>939636.78</v>
      </c>
      <c r="N348" s="49">
        <v>2689378.09</v>
      </c>
    </row>
    <row r="349" spans="1:14" x14ac:dyDescent="0.2">
      <c r="A349">
        <v>73102</v>
      </c>
      <c r="B349" s="50">
        <v>45844092</v>
      </c>
      <c r="C349">
        <v>2.5</v>
      </c>
      <c r="D349">
        <v>0</v>
      </c>
      <c r="E349" s="49">
        <v>1533141.05</v>
      </c>
      <c r="F349">
        <v>0</v>
      </c>
      <c r="G349" s="49">
        <v>55980.43</v>
      </c>
      <c r="H349">
        <v>0</v>
      </c>
      <c r="I349" s="49">
        <v>131167.72</v>
      </c>
      <c r="J349">
        <v>0</v>
      </c>
      <c r="K349">
        <v>0</v>
      </c>
      <c r="L349" s="49">
        <v>321622.81</v>
      </c>
      <c r="M349" s="49">
        <v>508770.96</v>
      </c>
      <c r="N349" s="49">
        <v>2041912.01</v>
      </c>
    </row>
    <row r="350" spans="1:14" x14ac:dyDescent="0.2">
      <c r="A350">
        <v>73105</v>
      </c>
      <c r="B350" s="50">
        <v>5899069</v>
      </c>
      <c r="C350">
        <v>2.39</v>
      </c>
      <c r="D350">
        <v>0</v>
      </c>
      <c r="E350" s="49">
        <v>197502.19</v>
      </c>
      <c r="F350">
        <v>0</v>
      </c>
      <c r="G350" s="49">
        <v>14580.45</v>
      </c>
      <c r="H350">
        <v>0</v>
      </c>
      <c r="I350" s="49">
        <v>33146.22</v>
      </c>
      <c r="J350">
        <v>0</v>
      </c>
      <c r="K350">
        <v>0</v>
      </c>
      <c r="L350" s="49">
        <v>86773.56</v>
      </c>
      <c r="M350" s="49">
        <v>134500.23000000001</v>
      </c>
      <c r="N350" s="49">
        <v>332002.42</v>
      </c>
    </row>
    <row r="351" spans="1:14" x14ac:dyDescent="0.2">
      <c r="A351">
        <v>73106</v>
      </c>
      <c r="B351" s="50">
        <v>61492292</v>
      </c>
      <c r="C351">
        <v>2.67</v>
      </c>
      <c r="D351">
        <v>0</v>
      </c>
      <c r="E351" s="49">
        <v>2052870.36</v>
      </c>
      <c r="F351">
        <v>0</v>
      </c>
      <c r="G351" s="49">
        <v>115468.41</v>
      </c>
      <c r="H351">
        <v>0</v>
      </c>
      <c r="I351" s="49">
        <v>255379.99</v>
      </c>
      <c r="J351">
        <v>0</v>
      </c>
      <c r="K351">
        <v>0</v>
      </c>
      <c r="L351" s="49">
        <v>692477.54</v>
      </c>
      <c r="M351" s="49">
        <v>1063325.94</v>
      </c>
      <c r="N351" s="49">
        <v>3116196.3</v>
      </c>
    </row>
    <row r="352" spans="1:14" x14ac:dyDescent="0.2">
      <c r="A352">
        <v>73108</v>
      </c>
      <c r="B352" s="50">
        <v>208665584</v>
      </c>
      <c r="C352">
        <v>2.66</v>
      </c>
      <c r="D352">
        <v>0</v>
      </c>
      <c r="E352" s="49">
        <v>6966847.2300000004</v>
      </c>
      <c r="F352">
        <v>0</v>
      </c>
      <c r="G352" s="49">
        <v>285290.58</v>
      </c>
      <c r="H352">
        <v>0</v>
      </c>
      <c r="I352" s="49">
        <v>636551.82999999996</v>
      </c>
      <c r="J352">
        <v>0</v>
      </c>
      <c r="K352">
        <v>0</v>
      </c>
      <c r="L352" s="49">
        <v>1705833.82</v>
      </c>
      <c r="M352" s="49">
        <v>2627676.2200000002</v>
      </c>
      <c r="N352" s="49">
        <v>9594523.4499999993</v>
      </c>
    </row>
    <row r="353" spans="1:14" x14ac:dyDescent="0.2">
      <c r="A353">
        <v>74187</v>
      </c>
      <c r="B353" s="50">
        <v>19044110</v>
      </c>
      <c r="C353">
        <v>2.23</v>
      </c>
      <c r="D353">
        <v>0</v>
      </c>
      <c r="E353" s="49">
        <v>638646.31999999995</v>
      </c>
      <c r="F353">
        <v>0</v>
      </c>
      <c r="G353" s="49">
        <v>36489.89</v>
      </c>
      <c r="H353">
        <v>0</v>
      </c>
      <c r="I353" s="49">
        <v>86390.34</v>
      </c>
      <c r="J353">
        <v>0</v>
      </c>
      <c r="K353">
        <v>0</v>
      </c>
      <c r="L353" s="49">
        <v>106425.97</v>
      </c>
      <c r="M353" s="49">
        <v>229306.2</v>
      </c>
      <c r="N353" s="49">
        <v>867952.52</v>
      </c>
    </row>
    <row r="354" spans="1:14" x14ac:dyDescent="0.2">
      <c r="A354">
        <v>74190</v>
      </c>
      <c r="B354" s="50">
        <v>17513480</v>
      </c>
      <c r="C354">
        <v>2.27</v>
      </c>
      <c r="D354">
        <v>0</v>
      </c>
      <c r="E354" s="49">
        <v>587076.18999999994</v>
      </c>
      <c r="F354">
        <v>0</v>
      </c>
      <c r="G354" s="49">
        <v>36008.67</v>
      </c>
      <c r="H354">
        <v>0</v>
      </c>
      <c r="I354" s="49">
        <v>70902.19</v>
      </c>
      <c r="J354">
        <v>0</v>
      </c>
      <c r="K354">
        <v>0</v>
      </c>
      <c r="L354" s="49">
        <v>133059.88</v>
      </c>
      <c r="M354" s="49">
        <v>239970.74</v>
      </c>
      <c r="N354" s="49">
        <v>827046.93</v>
      </c>
    </row>
    <row r="355" spans="1:14" x14ac:dyDescent="0.2">
      <c r="A355">
        <v>74194</v>
      </c>
      <c r="B355" s="50">
        <v>11092040</v>
      </c>
      <c r="C355">
        <v>2.14</v>
      </c>
      <c r="D355">
        <v>0</v>
      </c>
      <c r="E355" s="49">
        <v>372315.19</v>
      </c>
      <c r="F355">
        <v>0</v>
      </c>
      <c r="G355" s="49">
        <v>24487.88</v>
      </c>
      <c r="H355">
        <v>0</v>
      </c>
      <c r="I355" s="49">
        <v>50306.07</v>
      </c>
      <c r="J355" s="49">
        <v>1262.8699999999999</v>
      </c>
      <c r="K355">
        <v>0</v>
      </c>
      <c r="L355" s="49">
        <v>93360.960000000006</v>
      </c>
      <c r="M355" s="49">
        <v>169417.78</v>
      </c>
      <c r="N355" s="49">
        <v>541732.97</v>
      </c>
    </row>
    <row r="356" spans="1:14" x14ac:dyDescent="0.2">
      <c r="A356">
        <v>74195</v>
      </c>
      <c r="B356" s="50">
        <v>5795380</v>
      </c>
      <c r="C356">
        <v>2.59</v>
      </c>
      <c r="D356">
        <v>0</v>
      </c>
      <c r="E356" s="49">
        <v>193633.09</v>
      </c>
      <c r="F356">
        <v>0</v>
      </c>
      <c r="G356" s="49">
        <v>16276.54</v>
      </c>
      <c r="H356">
        <v>0</v>
      </c>
      <c r="I356" s="49">
        <v>32541.73</v>
      </c>
      <c r="J356">
        <v>73.5</v>
      </c>
      <c r="K356">
        <v>0</v>
      </c>
      <c r="L356" s="49">
        <v>64841.440000000002</v>
      </c>
      <c r="M356" s="49">
        <v>113733.2</v>
      </c>
      <c r="N356" s="49">
        <v>307366.28999999998</v>
      </c>
    </row>
    <row r="357" spans="1:14" x14ac:dyDescent="0.2">
      <c r="A357">
        <v>74197</v>
      </c>
      <c r="B357" s="50">
        <v>11860560</v>
      </c>
      <c r="C357">
        <v>2.2000000000000002</v>
      </c>
      <c r="D357">
        <v>0</v>
      </c>
      <c r="E357" s="49">
        <v>397867.23</v>
      </c>
      <c r="F357">
        <v>0</v>
      </c>
      <c r="G357" s="49">
        <v>27037.21</v>
      </c>
      <c r="H357">
        <v>0</v>
      </c>
      <c r="I357" s="49">
        <v>55170.09</v>
      </c>
      <c r="J357">
        <v>0</v>
      </c>
      <c r="K357">
        <v>0</v>
      </c>
      <c r="L357" s="49">
        <v>101325.88</v>
      </c>
      <c r="M357" s="49">
        <v>183533.18</v>
      </c>
      <c r="N357" s="49">
        <v>581400.41</v>
      </c>
    </row>
    <row r="358" spans="1:14" x14ac:dyDescent="0.2">
      <c r="A358">
        <v>74201</v>
      </c>
      <c r="B358" s="50">
        <v>162607380</v>
      </c>
      <c r="C358">
        <v>2.16</v>
      </c>
      <c r="D358">
        <v>0</v>
      </c>
      <c r="E358" s="49">
        <v>5456960.5800000001</v>
      </c>
      <c r="F358">
        <v>0</v>
      </c>
      <c r="G358" s="49">
        <v>135906.93</v>
      </c>
      <c r="H358">
        <v>0</v>
      </c>
      <c r="I358" s="49">
        <v>275203.93</v>
      </c>
      <c r="J358">
        <v>0</v>
      </c>
      <c r="K358">
        <v>0</v>
      </c>
      <c r="L358" s="49">
        <v>545698.34</v>
      </c>
      <c r="M358" s="49">
        <v>956809.2</v>
      </c>
      <c r="N358" s="49">
        <v>6413769.7800000003</v>
      </c>
    </row>
    <row r="359" spans="1:14" x14ac:dyDescent="0.2">
      <c r="A359">
        <v>74202</v>
      </c>
      <c r="B359" s="50">
        <v>8963620</v>
      </c>
      <c r="C359">
        <v>2.21</v>
      </c>
      <c r="D359">
        <v>0</v>
      </c>
      <c r="E359" s="49">
        <v>300657.46999999997</v>
      </c>
      <c r="F359">
        <v>0</v>
      </c>
      <c r="G359" s="49">
        <v>21716.15</v>
      </c>
      <c r="H359">
        <v>0</v>
      </c>
      <c r="I359" s="49">
        <v>44362.47</v>
      </c>
      <c r="J359">
        <v>0</v>
      </c>
      <c r="K359">
        <v>0</v>
      </c>
      <c r="L359" s="49">
        <v>83693.23</v>
      </c>
      <c r="M359" s="49">
        <v>149771.84</v>
      </c>
      <c r="N359" s="49">
        <v>450429.31</v>
      </c>
    </row>
    <row r="360" spans="1:14" x14ac:dyDescent="0.2">
      <c r="A360">
        <v>75084</v>
      </c>
      <c r="B360" s="50">
        <v>7940410</v>
      </c>
      <c r="C360">
        <v>1.69</v>
      </c>
      <c r="D360">
        <v>0</v>
      </c>
      <c r="E360" s="49">
        <v>267753.25</v>
      </c>
      <c r="F360">
        <v>0</v>
      </c>
      <c r="G360" s="49">
        <v>7532.34</v>
      </c>
      <c r="H360">
        <v>0</v>
      </c>
      <c r="I360" s="49">
        <v>26370.45</v>
      </c>
      <c r="J360">
        <v>596.39</v>
      </c>
      <c r="K360">
        <v>279.98</v>
      </c>
      <c r="L360" s="49">
        <v>88561.69</v>
      </c>
      <c r="M360" s="49">
        <v>123340.85</v>
      </c>
      <c r="N360" s="49">
        <v>391094.1</v>
      </c>
    </row>
    <row r="361" spans="1:14" x14ac:dyDescent="0.2">
      <c r="A361">
        <v>75085</v>
      </c>
      <c r="B361" s="50">
        <v>22780328</v>
      </c>
      <c r="C361">
        <v>1.65</v>
      </c>
      <c r="D361">
        <v>0</v>
      </c>
      <c r="E361" s="49">
        <v>768472.72</v>
      </c>
      <c r="F361">
        <v>41.72</v>
      </c>
      <c r="G361" s="49">
        <v>20868.810000000001</v>
      </c>
      <c r="H361" s="49">
        <v>4587.76</v>
      </c>
      <c r="I361" s="49">
        <v>73318.91</v>
      </c>
      <c r="J361" s="49">
        <v>21800.02</v>
      </c>
      <c r="K361">
        <v>0</v>
      </c>
      <c r="L361" s="49">
        <v>265436.95</v>
      </c>
      <c r="M361" s="49">
        <v>386054.16</v>
      </c>
      <c r="N361" s="49">
        <v>1154526.8799999999</v>
      </c>
    </row>
    <row r="362" spans="1:14" x14ac:dyDescent="0.2">
      <c r="A362">
        <v>75086</v>
      </c>
      <c r="B362" s="50">
        <v>9861044</v>
      </c>
      <c r="C362">
        <v>2.02</v>
      </c>
      <c r="D362">
        <v>0</v>
      </c>
      <c r="E362" s="49">
        <v>331401.49</v>
      </c>
      <c r="F362">
        <v>0</v>
      </c>
      <c r="G362" s="49">
        <v>10810.76</v>
      </c>
      <c r="H362">
        <v>0</v>
      </c>
      <c r="I362" s="49">
        <v>26885.86</v>
      </c>
      <c r="J362">
        <v>236.82</v>
      </c>
      <c r="K362">
        <v>0</v>
      </c>
      <c r="L362" s="49">
        <v>114354.32</v>
      </c>
      <c r="M362" s="49">
        <v>152287.76</v>
      </c>
      <c r="N362" s="49">
        <v>483689.25</v>
      </c>
    </row>
    <row r="363" spans="1:14" x14ac:dyDescent="0.2">
      <c r="A363">
        <v>75087</v>
      </c>
      <c r="B363" s="50">
        <v>25486029</v>
      </c>
      <c r="C363">
        <v>1.76</v>
      </c>
      <c r="D363">
        <v>0</v>
      </c>
      <c r="E363" s="49">
        <v>858785.39</v>
      </c>
      <c r="F363">
        <v>0</v>
      </c>
      <c r="G363" s="49">
        <v>24749.09</v>
      </c>
      <c r="H363">
        <v>0</v>
      </c>
      <c r="I363" s="49">
        <v>86153.67</v>
      </c>
      <c r="J363">
        <v>0</v>
      </c>
      <c r="K363">
        <v>0</v>
      </c>
      <c r="L363" s="49">
        <v>291136.21999999997</v>
      </c>
      <c r="M363" s="49">
        <v>402038.98</v>
      </c>
      <c r="N363" s="49">
        <v>1260824.3700000001</v>
      </c>
    </row>
    <row r="364" spans="1:14" x14ac:dyDescent="0.2">
      <c r="A364">
        <v>76081</v>
      </c>
      <c r="B364" s="50">
        <v>11091431</v>
      </c>
      <c r="C364">
        <v>2.68</v>
      </c>
      <c r="D364">
        <v>0</v>
      </c>
      <c r="E364" s="49">
        <v>370240.4</v>
      </c>
      <c r="F364" s="49">
        <v>7902.05</v>
      </c>
      <c r="G364" s="49">
        <v>8260.1200000000008</v>
      </c>
      <c r="H364" s="49">
        <v>1540.39</v>
      </c>
      <c r="I364" s="49">
        <v>98267.839999999997</v>
      </c>
      <c r="J364" s="49">
        <v>5125.2299999999996</v>
      </c>
      <c r="K364">
        <v>0</v>
      </c>
      <c r="L364" s="49">
        <v>92869.2</v>
      </c>
      <c r="M364" s="49">
        <v>213964.83</v>
      </c>
      <c r="N364" s="49">
        <v>584205.23</v>
      </c>
    </row>
    <row r="365" spans="1:14" x14ac:dyDescent="0.2">
      <c r="A365">
        <v>76082</v>
      </c>
      <c r="B365" s="50">
        <v>44604385</v>
      </c>
      <c r="C365">
        <v>2.69</v>
      </c>
      <c r="D365">
        <v>0</v>
      </c>
      <c r="E365" s="49">
        <v>1488775.28</v>
      </c>
      <c r="F365">
        <v>0</v>
      </c>
      <c r="G365" s="49">
        <v>24078.13</v>
      </c>
      <c r="H365">
        <v>0</v>
      </c>
      <c r="I365" s="49">
        <v>325991.37</v>
      </c>
      <c r="J365">
        <v>0</v>
      </c>
      <c r="K365">
        <v>0</v>
      </c>
      <c r="L365" s="49">
        <v>270695.56</v>
      </c>
      <c r="M365" s="49">
        <v>620765.06000000006</v>
      </c>
      <c r="N365" s="49">
        <v>2109540.34</v>
      </c>
    </row>
    <row r="366" spans="1:14" x14ac:dyDescent="0.2">
      <c r="A366">
        <v>76083</v>
      </c>
      <c r="B366" s="50">
        <v>61205634</v>
      </c>
      <c r="C366">
        <v>2.73</v>
      </c>
      <c r="D366">
        <v>0</v>
      </c>
      <c r="E366" s="49">
        <v>2042040.9</v>
      </c>
      <c r="F366" s="49">
        <v>4249.5600000000004</v>
      </c>
      <c r="G366" s="49">
        <v>26852.400000000001</v>
      </c>
      <c r="H366" s="49">
        <v>1059.6400000000001</v>
      </c>
      <c r="I366" s="49">
        <v>360795.44</v>
      </c>
      <c r="J366" s="49">
        <v>28535.91</v>
      </c>
      <c r="K366">
        <v>0</v>
      </c>
      <c r="L366" s="49">
        <v>330969.23</v>
      </c>
      <c r="M366" s="49">
        <v>752462.18</v>
      </c>
      <c r="N366" s="49">
        <v>2794503.08</v>
      </c>
    </row>
    <row r="367" spans="1:14" x14ac:dyDescent="0.2">
      <c r="A367">
        <v>77100</v>
      </c>
      <c r="B367" s="50">
        <v>4813135</v>
      </c>
      <c r="C367">
        <v>3.15</v>
      </c>
      <c r="D367">
        <v>0</v>
      </c>
      <c r="E367" s="49">
        <v>159890.18</v>
      </c>
      <c r="F367">
        <v>0</v>
      </c>
      <c r="G367" s="49">
        <v>6086.82</v>
      </c>
      <c r="H367">
        <v>0</v>
      </c>
      <c r="I367" s="49">
        <v>20117.240000000002</v>
      </c>
      <c r="J367">
        <v>868.84</v>
      </c>
      <c r="K367" s="49">
        <v>22000.78</v>
      </c>
      <c r="L367" s="49">
        <v>42401.35</v>
      </c>
      <c r="M367" s="49">
        <v>91475.03</v>
      </c>
      <c r="N367" s="49">
        <v>251365.21</v>
      </c>
    </row>
    <row r="368" spans="1:14" x14ac:dyDescent="0.2">
      <c r="A368">
        <v>77101</v>
      </c>
      <c r="B368" s="50">
        <v>9242577</v>
      </c>
      <c r="C368">
        <v>3.23</v>
      </c>
      <c r="D368">
        <v>0</v>
      </c>
      <c r="E368" s="49">
        <v>306780.63</v>
      </c>
      <c r="F368" s="49">
        <v>3051.15</v>
      </c>
      <c r="G368" s="49">
        <v>18214.2</v>
      </c>
      <c r="H368">
        <v>0</v>
      </c>
      <c r="I368" s="49">
        <v>54875.1</v>
      </c>
      <c r="J368">
        <v>953.1</v>
      </c>
      <c r="K368" s="49">
        <v>4791.54</v>
      </c>
      <c r="L368" s="49">
        <v>148766.29</v>
      </c>
      <c r="M368" s="49">
        <v>230651.38</v>
      </c>
      <c r="N368" s="49">
        <v>537432.01</v>
      </c>
    </row>
    <row r="369" spans="1:14" x14ac:dyDescent="0.2">
      <c r="A369">
        <v>77102</v>
      </c>
      <c r="B369" s="50">
        <v>33977316</v>
      </c>
      <c r="C369">
        <v>3</v>
      </c>
      <c r="D369">
        <v>0</v>
      </c>
      <c r="E369" s="49">
        <v>1130459.28</v>
      </c>
      <c r="F369">
        <v>0</v>
      </c>
      <c r="G369" s="49">
        <v>40185.96</v>
      </c>
      <c r="H369">
        <v>0</v>
      </c>
      <c r="I369" s="49">
        <v>110563.07</v>
      </c>
      <c r="J369">
        <v>0</v>
      </c>
      <c r="K369" s="49">
        <v>8124.6</v>
      </c>
      <c r="L369" s="49">
        <v>263734.32</v>
      </c>
      <c r="M369" s="49">
        <v>422607.95</v>
      </c>
      <c r="N369" s="49">
        <v>1553067.23</v>
      </c>
    </row>
    <row r="370" spans="1:14" x14ac:dyDescent="0.2">
      <c r="A370">
        <v>77103</v>
      </c>
      <c r="B370" s="50">
        <v>10855996</v>
      </c>
      <c r="C370">
        <v>2.94</v>
      </c>
      <c r="D370">
        <v>0</v>
      </c>
      <c r="E370" s="49">
        <v>361413.26</v>
      </c>
      <c r="F370">
        <v>0</v>
      </c>
      <c r="G370" s="49">
        <v>13961.88</v>
      </c>
      <c r="H370">
        <v>0</v>
      </c>
      <c r="I370" s="49">
        <v>36960.879999999997</v>
      </c>
      <c r="J370">
        <v>0</v>
      </c>
      <c r="K370">
        <v>0</v>
      </c>
      <c r="L370" s="49">
        <v>101638.96</v>
      </c>
      <c r="M370" s="49">
        <v>152561.72</v>
      </c>
      <c r="N370" s="49">
        <v>513974.98</v>
      </c>
    </row>
    <row r="371" spans="1:14" x14ac:dyDescent="0.2">
      <c r="A371">
        <v>77104</v>
      </c>
      <c r="B371" s="50">
        <v>14098386</v>
      </c>
      <c r="C371">
        <v>2.91</v>
      </c>
      <c r="D371">
        <v>0</v>
      </c>
      <c r="E371" s="49">
        <v>469502.62</v>
      </c>
      <c r="F371" s="49">
        <v>3982.68</v>
      </c>
      <c r="G371" s="49">
        <v>8636.44</v>
      </c>
      <c r="H371">
        <v>0</v>
      </c>
      <c r="I371" s="49">
        <v>28458.54</v>
      </c>
      <c r="J371" s="49">
        <v>2605.3200000000002</v>
      </c>
      <c r="K371" s="49">
        <v>4452.2</v>
      </c>
      <c r="L371" s="49">
        <v>74643.289999999994</v>
      </c>
      <c r="M371" s="49">
        <v>122778.46</v>
      </c>
      <c r="N371" s="49">
        <v>592281.07999999996</v>
      </c>
    </row>
    <row r="372" spans="1:14" x14ac:dyDescent="0.2">
      <c r="A372">
        <v>78001</v>
      </c>
      <c r="B372" s="50">
        <v>15415980</v>
      </c>
      <c r="C372">
        <v>2.4</v>
      </c>
      <c r="D372">
        <v>0</v>
      </c>
      <c r="E372" s="49">
        <v>516077.68</v>
      </c>
      <c r="F372">
        <v>0</v>
      </c>
      <c r="G372" s="49">
        <v>59184.3</v>
      </c>
      <c r="H372">
        <v>0</v>
      </c>
      <c r="I372" s="49">
        <v>87256.27</v>
      </c>
      <c r="J372">
        <v>706.56</v>
      </c>
      <c r="K372">
        <v>0</v>
      </c>
      <c r="L372" s="49">
        <v>165476.53</v>
      </c>
      <c r="M372" s="49">
        <v>312623.65999999997</v>
      </c>
      <c r="N372" s="49">
        <v>828701.34</v>
      </c>
    </row>
    <row r="373" spans="1:14" x14ac:dyDescent="0.2">
      <c r="A373">
        <v>78002</v>
      </c>
      <c r="B373" s="50">
        <v>21976870</v>
      </c>
      <c r="C373">
        <v>2.2599999999999998</v>
      </c>
      <c r="D373">
        <v>0</v>
      </c>
      <c r="E373" s="49">
        <v>736770.61</v>
      </c>
      <c r="F373" s="49">
        <v>2234.2199999999998</v>
      </c>
      <c r="G373" s="49">
        <v>130519.96</v>
      </c>
      <c r="H373" s="49">
        <v>13120.03</v>
      </c>
      <c r="I373" s="49">
        <v>192427.47</v>
      </c>
      <c r="J373" s="49">
        <v>3330.71</v>
      </c>
      <c r="K373">
        <v>0</v>
      </c>
      <c r="L373" s="49">
        <v>369713.26</v>
      </c>
      <c r="M373" s="49">
        <v>711345.65</v>
      </c>
      <c r="N373" s="49">
        <v>1448116.26</v>
      </c>
    </row>
    <row r="374" spans="1:14" x14ac:dyDescent="0.2">
      <c r="A374">
        <v>78003</v>
      </c>
      <c r="B374" s="50">
        <v>8069830</v>
      </c>
      <c r="C374">
        <v>2.34</v>
      </c>
      <c r="D374">
        <v>0</v>
      </c>
      <c r="E374" s="49">
        <v>270318.15999999997</v>
      </c>
      <c r="F374">
        <v>0</v>
      </c>
      <c r="G374" s="49">
        <v>29306.23</v>
      </c>
      <c r="H374">
        <v>0</v>
      </c>
      <c r="I374" s="49">
        <v>43206.61</v>
      </c>
      <c r="J374">
        <v>910.37</v>
      </c>
      <c r="K374">
        <v>0</v>
      </c>
      <c r="L374" s="49">
        <v>85692.52</v>
      </c>
      <c r="M374" s="49">
        <v>159115.73000000001</v>
      </c>
      <c r="N374" s="49">
        <v>429433.89</v>
      </c>
    </row>
    <row r="375" spans="1:14" x14ac:dyDescent="0.2">
      <c r="A375">
        <v>78004</v>
      </c>
      <c r="B375" s="50">
        <v>5793378</v>
      </c>
      <c r="C375">
        <v>2.25</v>
      </c>
      <c r="D375">
        <v>0</v>
      </c>
      <c r="E375" s="49">
        <v>194241.83</v>
      </c>
      <c r="F375">
        <v>0</v>
      </c>
      <c r="G375" s="49">
        <v>39027.33</v>
      </c>
      <c r="H375">
        <v>0</v>
      </c>
      <c r="I375" s="49">
        <v>57538.55</v>
      </c>
      <c r="J375">
        <v>312.07</v>
      </c>
      <c r="K375">
        <v>0</v>
      </c>
      <c r="L375" s="49">
        <v>114833.64</v>
      </c>
      <c r="M375" s="49">
        <v>211711.59</v>
      </c>
      <c r="N375" s="49">
        <v>405953.42</v>
      </c>
    </row>
    <row r="376" spans="1:14" x14ac:dyDescent="0.2">
      <c r="A376">
        <v>78005</v>
      </c>
      <c r="B376" s="50">
        <v>21905327</v>
      </c>
      <c r="C376">
        <v>2.31</v>
      </c>
      <c r="D376">
        <v>0</v>
      </c>
      <c r="E376" s="49">
        <v>733996.47</v>
      </c>
      <c r="F376">
        <v>0</v>
      </c>
      <c r="G376" s="49">
        <v>111935.52</v>
      </c>
      <c r="H376">
        <v>0</v>
      </c>
      <c r="I376" s="49">
        <v>165028.16</v>
      </c>
      <c r="J376">
        <v>0</v>
      </c>
      <c r="K376">
        <v>0</v>
      </c>
      <c r="L376" s="49">
        <v>315181.69</v>
      </c>
      <c r="M376" s="49">
        <v>592145.37</v>
      </c>
      <c r="N376" s="49">
        <v>1326141.8400000001</v>
      </c>
    </row>
    <row r="377" spans="1:14" x14ac:dyDescent="0.2">
      <c r="A377">
        <v>78009</v>
      </c>
      <c r="B377" s="50">
        <v>9212880</v>
      </c>
      <c r="C377">
        <v>2.2799999999999998</v>
      </c>
      <c r="D377">
        <v>0</v>
      </c>
      <c r="E377" s="49">
        <v>308796.94</v>
      </c>
      <c r="F377">
        <v>0</v>
      </c>
      <c r="G377" s="49">
        <v>36772.1</v>
      </c>
      <c r="H377">
        <v>0</v>
      </c>
      <c r="I377" s="49">
        <v>56099.58</v>
      </c>
      <c r="J377">
        <v>422.53</v>
      </c>
      <c r="K377">
        <v>0</v>
      </c>
      <c r="L377" s="49">
        <v>107628.85</v>
      </c>
      <c r="M377" s="49">
        <v>200923.06</v>
      </c>
      <c r="N377" s="49">
        <v>509720</v>
      </c>
    </row>
    <row r="378" spans="1:14" x14ac:dyDescent="0.2">
      <c r="A378">
        <v>78012</v>
      </c>
      <c r="B378" s="50">
        <v>40469912</v>
      </c>
      <c r="C378">
        <v>2.25</v>
      </c>
      <c r="D378">
        <v>0</v>
      </c>
      <c r="E378" s="49">
        <v>1356885.33</v>
      </c>
      <c r="F378">
        <v>0</v>
      </c>
      <c r="G378" s="49">
        <v>221440.76</v>
      </c>
      <c r="H378">
        <v>0</v>
      </c>
      <c r="I378" s="49">
        <v>326473.33</v>
      </c>
      <c r="J378">
        <v>0</v>
      </c>
      <c r="K378">
        <v>0</v>
      </c>
      <c r="L378" s="49">
        <v>628928.61</v>
      </c>
      <c r="M378" s="49">
        <v>1176842.7</v>
      </c>
      <c r="N378" s="49">
        <v>2533728.0299999998</v>
      </c>
    </row>
    <row r="379" spans="1:14" x14ac:dyDescent="0.2">
      <c r="A379">
        <v>79077</v>
      </c>
      <c r="B379" s="50">
        <v>208692559</v>
      </c>
      <c r="C379">
        <v>2.69</v>
      </c>
      <c r="D379">
        <v>0</v>
      </c>
      <c r="E379" s="49">
        <v>6965600.4100000001</v>
      </c>
      <c r="F379" s="49">
        <v>11458.69</v>
      </c>
      <c r="G379" s="49">
        <v>286319.06</v>
      </c>
      <c r="H379">
        <v>791.53</v>
      </c>
      <c r="I379" s="49">
        <v>401268.99</v>
      </c>
      <c r="J379" s="49">
        <v>315482.02</v>
      </c>
      <c r="K379">
        <v>0</v>
      </c>
      <c r="L379" s="49">
        <v>856414.01</v>
      </c>
      <c r="M379" s="49">
        <v>1871734.3</v>
      </c>
      <c r="N379" s="49">
        <v>8837334.7100000009</v>
      </c>
    </row>
    <row r="380" spans="1:14" x14ac:dyDescent="0.2">
      <c r="A380">
        <v>79078</v>
      </c>
      <c r="B380" s="50">
        <v>12583103</v>
      </c>
      <c r="C380">
        <v>2.65</v>
      </c>
      <c r="D380">
        <v>0</v>
      </c>
      <c r="E380" s="49">
        <v>420163.02</v>
      </c>
      <c r="F380" s="49">
        <v>4766.6499999999996</v>
      </c>
      <c r="G380" s="49">
        <v>17644.27</v>
      </c>
      <c r="H380">
        <v>0</v>
      </c>
      <c r="I380" s="49">
        <v>23049.35</v>
      </c>
      <c r="J380" s="49">
        <v>25066.94</v>
      </c>
      <c r="K380">
        <v>0</v>
      </c>
      <c r="L380" s="49">
        <v>52877.760000000002</v>
      </c>
      <c r="M380" s="49">
        <v>123404.96</v>
      </c>
      <c r="N380" s="49">
        <v>543567.98</v>
      </c>
    </row>
    <row r="381" spans="1:14" x14ac:dyDescent="0.2">
      <c r="A381">
        <v>80116</v>
      </c>
      <c r="B381" s="50">
        <v>18363386</v>
      </c>
      <c r="C381">
        <v>1.86</v>
      </c>
      <c r="D381">
        <v>0</v>
      </c>
      <c r="E381" s="49">
        <v>618148.67000000004</v>
      </c>
      <c r="F381">
        <v>0</v>
      </c>
      <c r="G381" s="49">
        <v>17807.36</v>
      </c>
      <c r="H381">
        <v>0</v>
      </c>
      <c r="I381" s="49">
        <v>67092.38</v>
      </c>
      <c r="J381">
        <v>264.89</v>
      </c>
      <c r="K381">
        <v>0</v>
      </c>
      <c r="L381" s="49">
        <v>162286.54</v>
      </c>
      <c r="M381" s="49">
        <v>247451.16</v>
      </c>
      <c r="N381" s="49">
        <v>865599.83</v>
      </c>
    </row>
    <row r="382" spans="1:14" x14ac:dyDescent="0.2">
      <c r="A382">
        <v>80118</v>
      </c>
      <c r="B382" s="50">
        <v>14375378</v>
      </c>
      <c r="C382">
        <v>1.95</v>
      </c>
      <c r="D382">
        <v>0</v>
      </c>
      <c r="E382" s="49">
        <v>483460.49</v>
      </c>
      <c r="F382">
        <v>0</v>
      </c>
      <c r="G382" s="49">
        <v>14581.76</v>
      </c>
      <c r="H382">
        <v>0</v>
      </c>
      <c r="I382" s="49">
        <v>61407.4</v>
      </c>
      <c r="J382">
        <v>0</v>
      </c>
      <c r="K382">
        <v>0</v>
      </c>
      <c r="L382" s="49">
        <v>147014.79</v>
      </c>
      <c r="M382" s="49">
        <v>223003.94</v>
      </c>
      <c r="N382" s="49">
        <v>706464.43</v>
      </c>
    </row>
    <row r="383" spans="1:14" x14ac:dyDescent="0.2">
      <c r="A383">
        <v>80119</v>
      </c>
      <c r="B383" s="50">
        <v>28151328</v>
      </c>
      <c r="C383">
        <v>1.95</v>
      </c>
      <c r="D383">
        <v>0</v>
      </c>
      <c r="E383" s="49">
        <v>946761.53</v>
      </c>
      <c r="F383">
        <v>0</v>
      </c>
      <c r="G383" s="49">
        <v>25906.97</v>
      </c>
      <c r="H383">
        <v>0</v>
      </c>
      <c r="I383" s="49">
        <v>103730.22</v>
      </c>
      <c r="J383">
        <v>0</v>
      </c>
      <c r="K383">
        <v>0</v>
      </c>
      <c r="L383" s="49">
        <v>225872.25</v>
      </c>
      <c r="M383" s="49">
        <v>355509.44</v>
      </c>
      <c r="N383" s="49">
        <v>1302270.97</v>
      </c>
    </row>
    <row r="384" spans="1:14" x14ac:dyDescent="0.2">
      <c r="A384">
        <v>80121</v>
      </c>
      <c r="B384" s="50">
        <v>17019500</v>
      </c>
      <c r="C384">
        <v>1.97</v>
      </c>
      <c r="D384">
        <v>0</v>
      </c>
      <c r="E384" s="49">
        <v>572268.6</v>
      </c>
      <c r="F384">
        <v>0</v>
      </c>
      <c r="G384" s="49">
        <v>15880.2</v>
      </c>
      <c r="H384">
        <v>0</v>
      </c>
      <c r="I384" s="49">
        <v>63132.85</v>
      </c>
      <c r="J384">
        <v>0</v>
      </c>
      <c r="K384">
        <v>0</v>
      </c>
      <c r="L384" s="49">
        <v>154057.29999999999</v>
      </c>
      <c r="M384" s="49">
        <v>233070.35</v>
      </c>
      <c r="N384" s="49">
        <v>805338.95</v>
      </c>
    </row>
    <row r="385" spans="1:14" x14ac:dyDescent="0.2">
      <c r="A385">
        <v>80122</v>
      </c>
      <c r="B385" s="50">
        <v>44495700</v>
      </c>
      <c r="C385">
        <v>1.93</v>
      </c>
      <c r="D385">
        <v>0</v>
      </c>
      <c r="E385" s="49">
        <v>1496746.8</v>
      </c>
      <c r="F385">
        <v>0</v>
      </c>
      <c r="G385" s="49">
        <v>8386.56</v>
      </c>
      <c r="H385">
        <v>0</v>
      </c>
      <c r="I385" s="49">
        <v>35036.92</v>
      </c>
      <c r="J385" s="49">
        <v>85987.64</v>
      </c>
      <c r="K385">
        <v>0</v>
      </c>
      <c r="L385" s="49">
        <v>84997.64</v>
      </c>
      <c r="M385" s="49">
        <v>214408.76</v>
      </c>
      <c r="N385" s="49">
        <v>1711155.56</v>
      </c>
    </row>
    <row r="386" spans="1:14" x14ac:dyDescent="0.2">
      <c r="A386">
        <v>80125</v>
      </c>
      <c r="B386" s="50">
        <v>262178959</v>
      </c>
      <c r="C386">
        <v>1.95</v>
      </c>
      <c r="D386">
        <v>0</v>
      </c>
      <c r="E386" s="49">
        <v>8817379.9000000004</v>
      </c>
      <c r="F386">
        <v>0</v>
      </c>
      <c r="G386" s="49">
        <v>167999.99</v>
      </c>
      <c r="H386">
        <v>0</v>
      </c>
      <c r="I386" s="49">
        <v>685852.11</v>
      </c>
      <c r="J386">
        <v>0</v>
      </c>
      <c r="K386">
        <v>0</v>
      </c>
      <c r="L386" s="49">
        <v>1644844.73</v>
      </c>
      <c r="M386" s="49">
        <v>2498696.8199999998</v>
      </c>
      <c r="N386" s="49">
        <v>11316076.720000001</v>
      </c>
    </row>
    <row r="387" spans="1:14" x14ac:dyDescent="0.2">
      <c r="A387">
        <v>81094</v>
      </c>
      <c r="B387" s="50">
        <v>67908288</v>
      </c>
      <c r="C387">
        <v>2.0099999999999998</v>
      </c>
      <c r="D387">
        <v>0</v>
      </c>
      <c r="E387" s="49">
        <v>2282436.27</v>
      </c>
      <c r="F387">
        <v>0</v>
      </c>
      <c r="G387" s="49">
        <v>156373.74</v>
      </c>
      <c r="H387">
        <v>0</v>
      </c>
      <c r="I387" s="49">
        <v>167184.46</v>
      </c>
      <c r="J387">
        <v>39.979999999999997</v>
      </c>
      <c r="K387">
        <v>0</v>
      </c>
      <c r="L387" s="49">
        <v>699175.05</v>
      </c>
      <c r="M387" s="49">
        <v>1022773.23</v>
      </c>
      <c r="N387" s="49">
        <v>3305209.5</v>
      </c>
    </row>
    <row r="388" spans="1:14" x14ac:dyDescent="0.2">
      <c r="A388">
        <v>81095</v>
      </c>
      <c r="B388" s="50">
        <v>15406082</v>
      </c>
      <c r="C388">
        <v>2.57</v>
      </c>
      <c r="D388">
        <v>0</v>
      </c>
      <c r="E388" s="49">
        <v>514848</v>
      </c>
      <c r="F388">
        <v>0</v>
      </c>
      <c r="G388" s="49">
        <v>32938</v>
      </c>
      <c r="H388">
        <v>0</v>
      </c>
      <c r="I388" s="49">
        <v>36354.75</v>
      </c>
      <c r="J388">
        <v>0</v>
      </c>
      <c r="K388" s="49">
        <v>50374.27</v>
      </c>
      <c r="L388" s="49">
        <v>206658.69</v>
      </c>
      <c r="M388" s="49">
        <v>326325.7</v>
      </c>
      <c r="N388" s="49">
        <v>841173.7</v>
      </c>
    </row>
    <row r="389" spans="1:14" x14ac:dyDescent="0.2">
      <c r="A389">
        <v>81096</v>
      </c>
      <c r="B389" s="50">
        <v>234669435</v>
      </c>
      <c r="C389">
        <v>2.66</v>
      </c>
      <c r="D389">
        <v>0</v>
      </c>
      <c r="E389" s="49">
        <v>7835053.9199999999</v>
      </c>
      <c r="F389">
        <v>0</v>
      </c>
      <c r="G389" s="49">
        <v>347504.77</v>
      </c>
      <c r="H389">
        <v>0</v>
      </c>
      <c r="I389" s="49">
        <v>299941.94</v>
      </c>
      <c r="J389">
        <v>0</v>
      </c>
      <c r="K389" s="49">
        <v>1535.33</v>
      </c>
      <c r="L389" s="49">
        <v>1558827.38</v>
      </c>
      <c r="M389" s="49">
        <v>2207809.42</v>
      </c>
      <c r="N389" s="49">
        <v>10042863.34</v>
      </c>
    </row>
    <row r="390" spans="1:14" x14ac:dyDescent="0.2">
      <c r="A390">
        <v>81097</v>
      </c>
      <c r="B390" s="50">
        <v>9787102</v>
      </c>
      <c r="C390">
        <v>2.54</v>
      </c>
      <c r="D390">
        <v>0</v>
      </c>
      <c r="E390" s="49">
        <v>327170.88</v>
      </c>
      <c r="F390">
        <v>0</v>
      </c>
      <c r="G390" s="49">
        <v>20049.82</v>
      </c>
      <c r="H390">
        <v>0</v>
      </c>
      <c r="I390" s="49">
        <v>20865.53</v>
      </c>
      <c r="J390" s="49">
        <v>1218.3</v>
      </c>
      <c r="K390" s="49">
        <v>41179.26</v>
      </c>
      <c r="L390" s="49">
        <v>109229.9</v>
      </c>
      <c r="M390" s="49">
        <v>192542.8</v>
      </c>
      <c r="N390" s="49">
        <v>519713.68</v>
      </c>
    </row>
    <row r="391" spans="1:14" x14ac:dyDescent="0.2">
      <c r="A391">
        <v>82100</v>
      </c>
      <c r="B391" s="50">
        <v>67547142</v>
      </c>
      <c r="C391">
        <v>2.62</v>
      </c>
      <c r="D391">
        <v>0</v>
      </c>
      <c r="E391" s="49">
        <v>2256165.06</v>
      </c>
      <c r="F391">
        <v>0</v>
      </c>
      <c r="G391" s="49">
        <v>64713.120000000003</v>
      </c>
      <c r="H391" s="49">
        <v>22241</v>
      </c>
      <c r="I391" s="49">
        <v>770403.78</v>
      </c>
      <c r="J391">
        <v>0</v>
      </c>
      <c r="K391">
        <v>0</v>
      </c>
      <c r="L391" s="49">
        <v>651140.43999999994</v>
      </c>
      <c r="M391" s="49">
        <v>1508498.34</v>
      </c>
      <c r="N391" s="49">
        <v>3764663.4</v>
      </c>
    </row>
    <row r="392" spans="1:14" x14ac:dyDescent="0.2">
      <c r="A392">
        <v>82101</v>
      </c>
      <c r="B392" s="50">
        <v>34129765</v>
      </c>
      <c r="C392">
        <v>2.41</v>
      </c>
      <c r="D392">
        <v>0</v>
      </c>
      <c r="E392" s="49">
        <v>1142438.25</v>
      </c>
      <c r="F392">
        <v>0</v>
      </c>
      <c r="G392" s="49">
        <v>24208.57</v>
      </c>
      <c r="H392">
        <v>0</v>
      </c>
      <c r="I392" s="49">
        <v>236114.12</v>
      </c>
      <c r="J392">
        <v>0</v>
      </c>
      <c r="K392" s="49">
        <v>10442.24</v>
      </c>
      <c r="L392" s="49">
        <v>209462.75</v>
      </c>
      <c r="M392" s="49">
        <v>480227.68</v>
      </c>
      <c r="N392" s="49">
        <v>1622665.93</v>
      </c>
    </row>
    <row r="393" spans="1:14" x14ac:dyDescent="0.2">
      <c r="A393">
        <v>82105</v>
      </c>
      <c r="B393" s="50">
        <v>8930636</v>
      </c>
      <c r="C393">
        <v>2.66</v>
      </c>
      <c r="D393">
        <v>0</v>
      </c>
      <c r="E393" s="49">
        <v>298172.68</v>
      </c>
      <c r="F393">
        <v>0</v>
      </c>
      <c r="G393" s="49">
        <v>2899.33</v>
      </c>
      <c r="H393">
        <v>0</v>
      </c>
      <c r="I393" s="49">
        <v>34516.300000000003</v>
      </c>
      <c r="J393" s="49">
        <v>7373.7</v>
      </c>
      <c r="K393">
        <v>0</v>
      </c>
      <c r="L393" s="49">
        <v>25865.88</v>
      </c>
      <c r="M393" s="49">
        <v>70655.210000000006</v>
      </c>
      <c r="N393" s="49">
        <v>368827.89</v>
      </c>
    </row>
    <row r="394" spans="1:14" x14ac:dyDescent="0.2">
      <c r="A394">
        <v>82108</v>
      </c>
      <c r="B394" s="50">
        <v>40223596</v>
      </c>
      <c r="C394">
        <v>2.6</v>
      </c>
      <c r="D394">
        <v>0</v>
      </c>
      <c r="E394" s="49">
        <v>1343797.94</v>
      </c>
      <c r="F394">
        <v>0</v>
      </c>
      <c r="G394" s="49">
        <v>34235.07</v>
      </c>
      <c r="H394">
        <v>0</v>
      </c>
      <c r="I394" s="49">
        <v>407565.36</v>
      </c>
      <c r="J394">
        <v>0</v>
      </c>
      <c r="K394">
        <v>61.73</v>
      </c>
      <c r="L394" s="49">
        <v>335374.48</v>
      </c>
      <c r="M394" s="49">
        <v>777236.64</v>
      </c>
      <c r="N394" s="49">
        <v>2121034.58</v>
      </c>
    </row>
    <row r="395" spans="1:14" x14ac:dyDescent="0.2">
      <c r="A395">
        <v>83001</v>
      </c>
      <c r="B395" s="50">
        <v>41152701</v>
      </c>
      <c r="C395">
        <v>1.52</v>
      </c>
      <c r="D395">
        <v>0</v>
      </c>
      <c r="E395" s="49">
        <v>1390082.27</v>
      </c>
      <c r="F395">
        <v>0</v>
      </c>
      <c r="G395" s="49">
        <v>45181.64</v>
      </c>
      <c r="H395">
        <v>0</v>
      </c>
      <c r="I395" s="49">
        <v>179129.3</v>
      </c>
      <c r="J395">
        <v>0</v>
      </c>
      <c r="K395">
        <v>0</v>
      </c>
      <c r="L395" s="49">
        <v>279944.59000000003</v>
      </c>
      <c r="M395" s="49">
        <v>504255.53</v>
      </c>
      <c r="N395" s="49">
        <v>1894337.8</v>
      </c>
    </row>
    <row r="396" spans="1:14" x14ac:dyDescent="0.2">
      <c r="A396">
        <v>83002</v>
      </c>
      <c r="B396" s="50">
        <v>61511506</v>
      </c>
      <c r="C396">
        <v>1.1200000000000001</v>
      </c>
      <c r="D396">
        <v>0</v>
      </c>
      <c r="E396" s="49">
        <v>2086214.4</v>
      </c>
      <c r="F396">
        <v>0</v>
      </c>
      <c r="G396" s="49">
        <v>46641.54</v>
      </c>
      <c r="H396">
        <v>0</v>
      </c>
      <c r="I396" s="49">
        <v>187859.09</v>
      </c>
      <c r="J396">
        <v>0</v>
      </c>
      <c r="K396">
        <v>0</v>
      </c>
      <c r="L396" s="49">
        <v>283102.17</v>
      </c>
      <c r="M396" s="49">
        <v>517602.8</v>
      </c>
      <c r="N396" s="49">
        <v>2603817.2000000002</v>
      </c>
    </row>
    <row r="397" spans="1:14" x14ac:dyDescent="0.2">
      <c r="A397">
        <v>83003</v>
      </c>
      <c r="B397" s="50">
        <v>304256903</v>
      </c>
      <c r="C397">
        <v>1.58</v>
      </c>
      <c r="D397">
        <v>0</v>
      </c>
      <c r="E397" s="49">
        <v>10271122.789999999</v>
      </c>
      <c r="F397">
        <v>0</v>
      </c>
      <c r="G397" s="49">
        <v>149749</v>
      </c>
      <c r="H397">
        <v>0</v>
      </c>
      <c r="I397" s="49">
        <v>623403.78</v>
      </c>
      <c r="J397">
        <v>0</v>
      </c>
      <c r="K397">
        <v>0</v>
      </c>
      <c r="L397" s="49">
        <v>956451.17</v>
      </c>
      <c r="M397" s="49">
        <v>1729603.94</v>
      </c>
      <c r="N397" s="49">
        <v>12000726.73</v>
      </c>
    </row>
    <row r="398" spans="1:14" x14ac:dyDescent="0.2">
      <c r="A398">
        <v>83005</v>
      </c>
      <c r="B398" s="50">
        <v>999732055</v>
      </c>
      <c r="C398">
        <v>1.55</v>
      </c>
      <c r="D398">
        <v>0</v>
      </c>
      <c r="E398" s="49">
        <v>33759301.939999998</v>
      </c>
      <c r="F398">
        <v>0</v>
      </c>
      <c r="G398" s="49">
        <v>635147.43000000005</v>
      </c>
      <c r="H398">
        <v>0</v>
      </c>
      <c r="I398" s="49">
        <v>2557369.58</v>
      </c>
      <c r="J398">
        <v>0</v>
      </c>
      <c r="K398">
        <v>0</v>
      </c>
      <c r="L398" s="49">
        <v>3647943.06</v>
      </c>
      <c r="M398" s="49">
        <v>6840460.0700000003</v>
      </c>
      <c r="N398" s="49">
        <v>40599762.009999998</v>
      </c>
    </row>
    <row r="399" spans="1:14" x14ac:dyDescent="0.2">
      <c r="A399">
        <v>84001</v>
      </c>
      <c r="B399" s="50">
        <v>115670500</v>
      </c>
      <c r="C399">
        <v>2.59</v>
      </c>
      <c r="D399">
        <v>0</v>
      </c>
      <c r="E399" s="49">
        <v>3864739.95</v>
      </c>
      <c r="F399" s="49">
        <v>6505.91</v>
      </c>
      <c r="G399" s="49">
        <v>117896.83</v>
      </c>
      <c r="H399">
        <v>0</v>
      </c>
      <c r="I399" s="49">
        <v>248005.88</v>
      </c>
      <c r="J399">
        <v>0</v>
      </c>
      <c r="K399">
        <v>256.37</v>
      </c>
      <c r="L399" s="49">
        <v>921803.87</v>
      </c>
      <c r="M399" s="49">
        <v>1294468.8600000001</v>
      </c>
      <c r="N399" s="49">
        <v>5159208.8099999996</v>
      </c>
    </row>
    <row r="400" spans="1:14" x14ac:dyDescent="0.2">
      <c r="A400">
        <v>84002</v>
      </c>
      <c r="B400" s="50">
        <v>13687060</v>
      </c>
      <c r="C400">
        <v>2.57</v>
      </c>
      <c r="D400">
        <v>0</v>
      </c>
      <c r="E400" s="49">
        <v>457400.88</v>
      </c>
      <c r="F400">
        <v>0</v>
      </c>
      <c r="G400" s="49">
        <v>18820.849999999999</v>
      </c>
      <c r="H400">
        <v>0</v>
      </c>
      <c r="I400" s="49">
        <v>38696.22</v>
      </c>
      <c r="J400">
        <v>0</v>
      </c>
      <c r="K400">
        <v>594.41999999999996</v>
      </c>
      <c r="L400" s="49">
        <v>157117.28</v>
      </c>
      <c r="M400" s="49">
        <v>215228.77</v>
      </c>
      <c r="N400" s="49">
        <v>672629.65</v>
      </c>
    </row>
    <row r="401" spans="1:14" x14ac:dyDescent="0.2">
      <c r="A401">
        <v>84003</v>
      </c>
      <c r="B401" s="50">
        <v>13907190</v>
      </c>
      <c r="C401">
        <v>2.5099999999999998</v>
      </c>
      <c r="D401">
        <v>0</v>
      </c>
      <c r="E401" s="49">
        <v>465043.5</v>
      </c>
      <c r="F401">
        <v>0</v>
      </c>
      <c r="G401" s="49">
        <v>13696.1</v>
      </c>
      <c r="H401">
        <v>0</v>
      </c>
      <c r="I401" s="49">
        <v>29596.76</v>
      </c>
      <c r="J401">
        <v>0</v>
      </c>
      <c r="K401">
        <v>0</v>
      </c>
      <c r="L401" s="49">
        <v>116304.91</v>
      </c>
      <c r="M401" s="49">
        <v>159597.76999999999</v>
      </c>
      <c r="N401" s="49">
        <v>624641.27</v>
      </c>
    </row>
    <row r="402" spans="1:14" x14ac:dyDescent="0.2">
      <c r="A402">
        <v>84004</v>
      </c>
      <c r="B402" s="50">
        <v>16372099</v>
      </c>
      <c r="C402">
        <v>2.57</v>
      </c>
      <c r="D402">
        <v>0</v>
      </c>
      <c r="E402" s="49">
        <v>547130.82999999996</v>
      </c>
      <c r="F402">
        <v>0</v>
      </c>
      <c r="G402" s="49">
        <v>19103.25</v>
      </c>
      <c r="H402">
        <v>0</v>
      </c>
      <c r="I402" s="49">
        <v>41603.69</v>
      </c>
      <c r="J402">
        <v>0</v>
      </c>
      <c r="K402">
        <v>110.52</v>
      </c>
      <c r="L402" s="49">
        <v>162859.51999999999</v>
      </c>
      <c r="M402" s="49">
        <v>223676.98</v>
      </c>
      <c r="N402" s="49">
        <v>770807.81</v>
      </c>
    </row>
    <row r="403" spans="1:14" x14ac:dyDescent="0.2">
      <c r="A403">
        <v>84005</v>
      </c>
      <c r="B403" s="50">
        <v>23705470</v>
      </c>
      <c r="C403">
        <v>2.4900000000000002</v>
      </c>
      <c r="D403">
        <v>0</v>
      </c>
      <c r="E403" s="49">
        <v>792851.49</v>
      </c>
      <c r="F403">
        <v>0</v>
      </c>
      <c r="G403" s="49">
        <v>32280.73</v>
      </c>
      <c r="H403">
        <v>0</v>
      </c>
      <c r="I403" s="49">
        <v>67403.759999999995</v>
      </c>
      <c r="J403">
        <v>0</v>
      </c>
      <c r="K403">
        <v>274.24</v>
      </c>
      <c r="L403" s="49">
        <v>263998.36</v>
      </c>
      <c r="M403" s="49">
        <v>363957.08</v>
      </c>
      <c r="N403" s="49">
        <v>1156808.57</v>
      </c>
    </row>
    <row r="404" spans="1:14" x14ac:dyDescent="0.2">
      <c r="A404">
        <v>84006</v>
      </c>
      <c r="B404" s="50">
        <v>29362750</v>
      </c>
      <c r="C404">
        <v>2.13</v>
      </c>
      <c r="D404">
        <v>0</v>
      </c>
      <c r="E404" s="49">
        <v>985690.19</v>
      </c>
      <c r="F404">
        <v>0</v>
      </c>
      <c r="G404" s="49">
        <v>44540.75</v>
      </c>
      <c r="H404">
        <v>0</v>
      </c>
      <c r="I404" s="49">
        <v>88672.51</v>
      </c>
      <c r="J404">
        <v>0</v>
      </c>
      <c r="K404">
        <v>0</v>
      </c>
      <c r="L404" s="49">
        <v>395066.9</v>
      </c>
      <c r="M404" s="49">
        <v>528280.16</v>
      </c>
      <c r="N404" s="49">
        <v>1513970.35</v>
      </c>
    </row>
    <row r="405" spans="1:14" x14ac:dyDescent="0.2">
      <c r="A405">
        <v>85043</v>
      </c>
      <c r="B405" s="50">
        <v>3090430</v>
      </c>
      <c r="C405">
        <v>2.59</v>
      </c>
      <c r="D405">
        <v>0</v>
      </c>
      <c r="E405" s="49">
        <v>103256.3</v>
      </c>
      <c r="F405">
        <v>0</v>
      </c>
      <c r="G405" s="49">
        <v>4094.63</v>
      </c>
      <c r="H405">
        <v>0</v>
      </c>
      <c r="I405" s="49">
        <v>5817.82</v>
      </c>
      <c r="J405">
        <v>0</v>
      </c>
      <c r="K405" s="49">
        <v>1289.19</v>
      </c>
      <c r="L405" s="49">
        <v>33522.01</v>
      </c>
      <c r="M405" s="49">
        <v>44723.64</v>
      </c>
      <c r="N405" s="49">
        <v>147979.94</v>
      </c>
    </row>
    <row r="406" spans="1:14" x14ac:dyDescent="0.2">
      <c r="A406">
        <v>85044</v>
      </c>
      <c r="B406" s="50">
        <v>20886011</v>
      </c>
      <c r="C406">
        <v>2.46</v>
      </c>
      <c r="D406">
        <v>0</v>
      </c>
      <c r="E406" s="49">
        <v>698766.98</v>
      </c>
      <c r="F406">
        <v>0</v>
      </c>
      <c r="G406" s="49">
        <v>33952.11</v>
      </c>
      <c r="H406">
        <v>0</v>
      </c>
      <c r="I406" s="49">
        <v>50539.72</v>
      </c>
      <c r="J406">
        <v>0</v>
      </c>
      <c r="K406" s="49">
        <v>6952.77</v>
      </c>
      <c r="L406" s="49">
        <v>257955.59</v>
      </c>
      <c r="M406" s="49">
        <v>349400.19</v>
      </c>
      <c r="N406" s="49">
        <v>1048167.17</v>
      </c>
    </row>
    <row r="407" spans="1:14" x14ac:dyDescent="0.2">
      <c r="A407">
        <v>85045</v>
      </c>
      <c r="B407" s="50">
        <v>18627510</v>
      </c>
      <c r="C407">
        <v>2.5299999999999998</v>
      </c>
      <c r="D407">
        <v>0</v>
      </c>
      <c r="E407" s="49">
        <v>622758.82999999996</v>
      </c>
      <c r="F407">
        <v>0</v>
      </c>
      <c r="G407" s="49">
        <v>34605.81</v>
      </c>
      <c r="H407">
        <v>0</v>
      </c>
      <c r="I407" s="49">
        <v>43827.63</v>
      </c>
      <c r="J407" s="49">
        <v>10454.290000000001</v>
      </c>
      <c r="K407" s="49">
        <v>9162.5300000000007</v>
      </c>
      <c r="L407" s="49">
        <v>284178.81</v>
      </c>
      <c r="M407" s="49">
        <v>382229.07</v>
      </c>
      <c r="N407" s="49">
        <v>1004987.9</v>
      </c>
    </row>
    <row r="408" spans="1:14" x14ac:dyDescent="0.2">
      <c r="A408">
        <v>85046</v>
      </c>
      <c r="B408" s="50">
        <v>126986856</v>
      </c>
      <c r="C408">
        <v>2.6</v>
      </c>
      <c r="D408">
        <v>0</v>
      </c>
      <c r="E408" s="49">
        <v>4242402.28</v>
      </c>
      <c r="F408" s="49">
        <v>20474.88</v>
      </c>
      <c r="G408" s="49">
        <v>245710.39</v>
      </c>
      <c r="H408">
        <v>0</v>
      </c>
      <c r="I408" s="49">
        <v>207102.99</v>
      </c>
      <c r="J408" s="49">
        <v>44266.86</v>
      </c>
      <c r="K408" s="49">
        <v>45892.73</v>
      </c>
      <c r="L408" s="49">
        <v>2095805.32</v>
      </c>
      <c r="M408" s="49">
        <v>2659253.16</v>
      </c>
      <c r="N408" s="49">
        <v>6901655.4400000004</v>
      </c>
    </row>
    <row r="409" spans="1:14" x14ac:dyDescent="0.2">
      <c r="A409">
        <v>85048</v>
      </c>
      <c r="B409" s="50">
        <v>38010984</v>
      </c>
      <c r="C409">
        <v>2.48</v>
      </c>
      <c r="D409">
        <v>0</v>
      </c>
      <c r="E409" s="49">
        <v>1271443.0900000001</v>
      </c>
      <c r="F409">
        <v>0</v>
      </c>
      <c r="G409" s="49">
        <v>49199.21</v>
      </c>
      <c r="H409">
        <v>0</v>
      </c>
      <c r="I409" s="49">
        <v>109908.44</v>
      </c>
      <c r="J409">
        <v>0</v>
      </c>
      <c r="K409" s="49">
        <v>11974.19</v>
      </c>
      <c r="L409" s="49">
        <v>428292.3</v>
      </c>
      <c r="M409" s="49">
        <v>599374.14</v>
      </c>
      <c r="N409" s="49">
        <v>1870817.23</v>
      </c>
    </row>
    <row r="410" spans="1:14" x14ac:dyDescent="0.2">
      <c r="A410">
        <v>85049</v>
      </c>
      <c r="B410" s="50">
        <v>17638090</v>
      </c>
      <c r="C410">
        <v>2.56</v>
      </c>
      <c r="D410">
        <v>0</v>
      </c>
      <c r="E410" s="49">
        <v>589498.82999999996</v>
      </c>
      <c r="F410">
        <v>0</v>
      </c>
      <c r="G410" s="49">
        <v>30709.79</v>
      </c>
      <c r="H410">
        <v>0</v>
      </c>
      <c r="I410" s="49">
        <v>34131.25</v>
      </c>
      <c r="J410">
        <v>0</v>
      </c>
      <c r="K410" s="49">
        <v>5714.01</v>
      </c>
      <c r="L410" s="49">
        <v>213985.56</v>
      </c>
      <c r="M410" s="49">
        <v>284540.59999999998</v>
      </c>
      <c r="N410" s="49">
        <v>874039.43</v>
      </c>
    </row>
    <row r="411" spans="1:14" x14ac:dyDescent="0.2">
      <c r="A411">
        <v>85050</v>
      </c>
      <c r="B411">
        <v>0</v>
      </c>
      <c r="C411">
        <v>0</v>
      </c>
      <c r="D411">
        <v>0</v>
      </c>
      <c r="E411">
        <v>0</v>
      </c>
      <c r="F411">
        <v>0</v>
      </c>
      <c r="G411">
        <v>0</v>
      </c>
      <c r="H411">
        <v>0</v>
      </c>
      <c r="I411">
        <v>0</v>
      </c>
      <c r="J411">
        <v>0</v>
      </c>
      <c r="K411">
        <v>0</v>
      </c>
      <c r="L411">
        <v>0</v>
      </c>
      <c r="M411">
        <v>0</v>
      </c>
      <c r="N411">
        <v>0</v>
      </c>
    </row>
    <row r="412" spans="1:14" x14ac:dyDescent="0.2">
      <c r="A412">
        <v>86100</v>
      </c>
      <c r="B412" s="50">
        <v>50734342</v>
      </c>
      <c r="C412">
        <v>4.2</v>
      </c>
      <c r="D412">
        <v>0</v>
      </c>
      <c r="E412" s="49">
        <v>1667100.04</v>
      </c>
      <c r="F412">
        <v>0</v>
      </c>
      <c r="G412" s="49">
        <v>38720.949999999997</v>
      </c>
      <c r="H412">
        <v>0</v>
      </c>
      <c r="I412" s="49">
        <v>144822.98000000001</v>
      </c>
      <c r="J412">
        <v>0</v>
      </c>
      <c r="K412">
        <v>0</v>
      </c>
      <c r="L412" s="49">
        <v>340100.22</v>
      </c>
      <c r="M412" s="49">
        <v>523644.15</v>
      </c>
      <c r="N412" s="49">
        <v>2190744.19</v>
      </c>
    </row>
    <row r="413" spans="1:14" x14ac:dyDescent="0.2">
      <c r="A413">
        <v>87083</v>
      </c>
      <c r="B413" s="50">
        <v>53477341</v>
      </c>
      <c r="C413">
        <v>2.63</v>
      </c>
      <c r="D413">
        <v>0</v>
      </c>
      <c r="E413" s="49">
        <v>1786031.42</v>
      </c>
      <c r="F413" s="49">
        <v>15679.36</v>
      </c>
      <c r="G413" s="49">
        <v>63924</v>
      </c>
      <c r="H413">
        <v>0</v>
      </c>
      <c r="I413" s="49">
        <v>294604.53000000003</v>
      </c>
      <c r="J413" s="49">
        <v>2974.21</v>
      </c>
      <c r="K413" s="49">
        <v>3851.26</v>
      </c>
      <c r="L413" s="49">
        <v>354900.71</v>
      </c>
      <c r="M413" s="49">
        <v>735934.07</v>
      </c>
      <c r="N413" s="49">
        <v>2521965.4900000002</v>
      </c>
    </row>
    <row r="414" spans="1:14" x14ac:dyDescent="0.2">
      <c r="A414">
        <v>88072</v>
      </c>
      <c r="B414" s="50">
        <v>15035997</v>
      </c>
      <c r="C414">
        <v>2.92</v>
      </c>
      <c r="D414">
        <v>0</v>
      </c>
      <c r="E414" s="49">
        <v>500675.24</v>
      </c>
      <c r="F414">
        <v>0</v>
      </c>
      <c r="G414" s="49">
        <v>28717.45</v>
      </c>
      <c r="H414">
        <v>0</v>
      </c>
      <c r="I414" s="49">
        <v>131763.29999999999</v>
      </c>
      <c r="J414">
        <v>0</v>
      </c>
      <c r="K414">
        <v>0</v>
      </c>
      <c r="L414" s="49">
        <v>174888.1</v>
      </c>
      <c r="M414" s="49">
        <v>335368.84000000003</v>
      </c>
      <c r="N414" s="49">
        <v>836044.08</v>
      </c>
    </row>
    <row r="415" spans="1:14" x14ac:dyDescent="0.2">
      <c r="A415">
        <v>88073</v>
      </c>
      <c r="B415" s="50">
        <v>8614884</v>
      </c>
      <c r="C415">
        <v>2.92</v>
      </c>
      <c r="D415">
        <v>0</v>
      </c>
      <c r="E415" s="49">
        <v>286862.2</v>
      </c>
      <c r="F415">
        <v>0</v>
      </c>
      <c r="G415" s="49">
        <v>13717.78</v>
      </c>
      <c r="H415">
        <v>171.79</v>
      </c>
      <c r="I415" s="49">
        <v>61874.26</v>
      </c>
      <c r="J415">
        <v>521.49</v>
      </c>
      <c r="K415">
        <v>0</v>
      </c>
      <c r="L415" s="49">
        <v>83518.39</v>
      </c>
      <c r="M415" s="49">
        <v>159803.71</v>
      </c>
      <c r="N415" s="49">
        <v>446665.91</v>
      </c>
    </row>
    <row r="416" spans="1:14" x14ac:dyDescent="0.2">
      <c r="A416">
        <v>88075</v>
      </c>
      <c r="B416" s="50">
        <v>7503114</v>
      </c>
      <c r="C416">
        <v>2.88</v>
      </c>
      <c r="D416">
        <v>0</v>
      </c>
      <c r="E416" s="49">
        <v>249944.93</v>
      </c>
      <c r="F416">
        <v>0</v>
      </c>
      <c r="G416" s="49">
        <v>14445.96</v>
      </c>
      <c r="H416">
        <v>29.52</v>
      </c>
      <c r="I416" s="49">
        <v>64305.13</v>
      </c>
      <c r="J416">
        <v>601.87</v>
      </c>
      <c r="K416">
        <v>0</v>
      </c>
      <c r="L416" s="49">
        <v>81803.62</v>
      </c>
      <c r="M416" s="49">
        <v>161186.1</v>
      </c>
      <c r="N416" s="49">
        <v>411131.03</v>
      </c>
    </row>
    <row r="417" spans="1:14" x14ac:dyDescent="0.2">
      <c r="A417">
        <v>88080</v>
      </c>
      <c r="B417" s="50">
        <v>95380674</v>
      </c>
      <c r="C417">
        <v>2.94</v>
      </c>
      <c r="D417">
        <v>0</v>
      </c>
      <c r="E417" s="49">
        <v>3175373.34</v>
      </c>
      <c r="F417">
        <v>0</v>
      </c>
      <c r="G417" s="49">
        <v>47721.91</v>
      </c>
      <c r="H417">
        <v>0</v>
      </c>
      <c r="I417" s="49">
        <v>215358.48</v>
      </c>
      <c r="J417">
        <v>371.04</v>
      </c>
      <c r="K417">
        <v>0</v>
      </c>
      <c r="L417" s="49">
        <v>270748.24</v>
      </c>
      <c r="M417" s="49">
        <v>534199.67000000004</v>
      </c>
      <c r="N417" s="49">
        <v>3709573.01</v>
      </c>
    </row>
    <row r="418" spans="1:14" x14ac:dyDescent="0.2">
      <c r="A418">
        <v>88081</v>
      </c>
      <c r="B418" s="50">
        <v>123503429</v>
      </c>
      <c r="C418">
        <v>2.93</v>
      </c>
      <c r="D418">
        <v>0</v>
      </c>
      <c r="E418" s="49">
        <v>4112047.9</v>
      </c>
      <c r="F418">
        <v>0</v>
      </c>
      <c r="G418" s="49">
        <v>146097.70000000001</v>
      </c>
      <c r="H418">
        <v>0</v>
      </c>
      <c r="I418" s="49">
        <v>670171.12</v>
      </c>
      <c r="J418">
        <v>0</v>
      </c>
      <c r="K418">
        <v>0</v>
      </c>
      <c r="L418" s="49">
        <v>842252.25</v>
      </c>
      <c r="M418" s="49">
        <v>1658521.06</v>
      </c>
      <c r="N418" s="49">
        <v>5770568.96</v>
      </c>
    </row>
    <row r="419" spans="1:14" x14ac:dyDescent="0.2">
      <c r="A419">
        <v>89080</v>
      </c>
      <c r="B419" s="50">
        <v>57128443</v>
      </c>
      <c r="C419">
        <v>2.5</v>
      </c>
      <c r="D419">
        <v>0</v>
      </c>
      <c r="E419" s="49">
        <v>1910517.96</v>
      </c>
      <c r="F419">
        <v>0</v>
      </c>
      <c r="G419" s="49">
        <v>44114.36</v>
      </c>
      <c r="H419">
        <v>0</v>
      </c>
      <c r="I419" s="49">
        <v>288743.05</v>
      </c>
      <c r="J419">
        <v>0</v>
      </c>
      <c r="K419">
        <v>0</v>
      </c>
      <c r="L419" s="49">
        <v>561851.79</v>
      </c>
      <c r="M419" s="49">
        <v>894709.2</v>
      </c>
      <c r="N419" s="49">
        <v>2805227.16</v>
      </c>
    </row>
    <row r="420" spans="1:14" x14ac:dyDescent="0.2">
      <c r="A420">
        <v>89087</v>
      </c>
      <c r="B420" s="50">
        <v>19077733</v>
      </c>
      <c r="C420">
        <v>2.5299999999999998</v>
      </c>
      <c r="D420">
        <v>0</v>
      </c>
      <c r="E420" s="49">
        <v>637810.78</v>
      </c>
      <c r="F420">
        <v>0</v>
      </c>
      <c r="G420" s="49">
        <v>14776.86</v>
      </c>
      <c r="H420">
        <v>0</v>
      </c>
      <c r="I420" s="49">
        <v>107610.9</v>
      </c>
      <c r="J420">
        <v>0</v>
      </c>
      <c r="K420">
        <v>0</v>
      </c>
      <c r="L420" s="49">
        <v>182255.73</v>
      </c>
      <c r="M420" s="49">
        <v>304643.48</v>
      </c>
      <c r="N420" s="49">
        <v>942454.26</v>
      </c>
    </row>
    <row r="421" spans="1:14" x14ac:dyDescent="0.2">
      <c r="A421">
        <v>89088</v>
      </c>
      <c r="B421" s="50">
        <v>11618266</v>
      </c>
      <c r="C421">
        <v>2.59</v>
      </c>
      <c r="D421">
        <v>0</v>
      </c>
      <c r="E421" s="49">
        <v>388185.2</v>
      </c>
      <c r="F421">
        <v>0</v>
      </c>
      <c r="G421" s="49">
        <v>7182</v>
      </c>
      <c r="H421">
        <v>163.92</v>
      </c>
      <c r="I421" s="49">
        <v>66779.41</v>
      </c>
      <c r="J421" s="49">
        <v>6998.46</v>
      </c>
      <c r="K421">
        <v>0</v>
      </c>
      <c r="L421" s="49">
        <v>104476.52</v>
      </c>
      <c r="M421" s="49">
        <v>185600.3</v>
      </c>
      <c r="N421" s="49">
        <v>573785.5</v>
      </c>
    </row>
    <row r="422" spans="1:14" x14ac:dyDescent="0.2">
      <c r="A422">
        <v>89089</v>
      </c>
      <c r="B422" s="50">
        <v>92779258</v>
      </c>
      <c r="C422">
        <v>2.54</v>
      </c>
      <c r="D422">
        <v>0</v>
      </c>
      <c r="E422" s="49">
        <v>3101497.4</v>
      </c>
      <c r="F422">
        <v>0</v>
      </c>
      <c r="G422" s="49">
        <v>57634</v>
      </c>
      <c r="H422">
        <v>0</v>
      </c>
      <c r="I422" s="49">
        <v>405034.73</v>
      </c>
      <c r="J422">
        <v>7.06</v>
      </c>
      <c r="K422">
        <v>0</v>
      </c>
      <c r="L422" s="49">
        <v>672115.72</v>
      </c>
      <c r="M422" s="49">
        <v>1134791.51</v>
      </c>
      <c r="N422" s="49">
        <v>4236288.91</v>
      </c>
    </row>
    <row r="423" spans="1:14" x14ac:dyDescent="0.2">
      <c r="A423">
        <v>90075</v>
      </c>
      <c r="B423" s="50">
        <v>5270203</v>
      </c>
      <c r="C423">
        <v>2.58</v>
      </c>
      <c r="D423">
        <v>0</v>
      </c>
      <c r="E423" s="49">
        <v>176104.15</v>
      </c>
      <c r="F423">
        <v>0</v>
      </c>
      <c r="G423" s="49">
        <v>6430.27</v>
      </c>
      <c r="H423">
        <v>0</v>
      </c>
      <c r="I423" s="49">
        <v>15750.69</v>
      </c>
      <c r="J423">
        <v>466.42</v>
      </c>
      <c r="K423" s="49">
        <v>35344.81</v>
      </c>
      <c r="L423" s="49">
        <v>41031.839999999997</v>
      </c>
      <c r="M423" s="49">
        <v>99024.02</v>
      </c>
      <c r="N423" s="49">
        <v>275128.17</v>
      </c>
    </row>
    <row r="424" spans="1:14" x14ac:dyDescent="0.2">
      <c r="A424">
        <v>90076</v>
      </c>
      <c r="B424" s="50">
        <v>24965368</v>
      </c>
      <c r="C424">
        <v>2.74</v>
      </c>
      <c r="D424">
        <v>0</v>
      </c>
      <c r="E424" s="49">
        <v>832849.17</v>
      </c>
      <c r="F424">
        <v>0</v>
      </c>
      <c r="G424" s="49">
        <v>35134.86</v>
      </c>
      <c r="H424" s="49">
        <v>2187.34</v>
      </c>
      <c r="I424" s="49">
        <v>79665.19</v>
      </c>
      <c r="J424" s="49">
        <v>1659.65</v>
      </c>
      <c r="K424" s="49">
        <v>6957.25</v>
      </c>
      <c r="L424" s="49">
        <v>215533.99</v>
      </c>
      <c r="M424" s="49">
        <v>341138.28</v>
      </c>
      <c r="N424" s="49">
        <v>1173987.45</v>
      </c>
    </row>
    <row r="425" spans="1:14" x14ac:dyDescent="0.2">
      <c r="A425">
        <v>90077</v>
      </c>
      <c r="B425" s="50">
        <v>32894298</v>
      </c>
      <c r="C425">
        <v>2.15</v>
      </c>
      <c r="D425">
        <v>0</v>
      </c>
      <c r="E425" s="49">
        <v>1104016.52</v>
      </c>
      <c r="F425">
        <v>0</v>
      </c>
      <c r="G425" s="49">
        <v>17237</v>
      </c>
      <c r="H425">
        <v>0</v>
      </c>
      <c r="I425" s="49">
        <v>33773.050000000003</v>
      </c>
      <c r="J425">
        <v>460.06</v>
      </c>
      <c r="K425" s="49">
        <v>149492.92000000001</v>
      </c>
      <c r="L425" s="49">
        <v>112298</v>
      </c>
      <c r="M425" s="49">
        <v>313261.02</v>
      </c>
      <c r="N425" s="49">
        <v>1417277.54</v>
      </c>
    </row>
    <row r="426" spans="1:14" x14ac:dyDescent="0.2">
      <c r="A426">
        <v>90078</v>
      </c>
      <c r="B426" s="50">
        <v>23682903</v>
      </c>
      <c r="C426">
        <v>1.3</v>
      </c>
      <c r="D426">
        <v>0</v>
      </c>
      <c r="E426" s="49">
        <v>801763.37</v>
      </c>
      <c r="F426">
        <v>0</v>
      </c>
      <c r="G426" s="49">
        <v>15823.5</v>
      </c>
      <c r="H426">
        <v>0</v>
      </c>
      <c r="I426" s="49">
        <v>38759.06</v>
      </c>
      <c r="J426">
        <v>0</v>
      </c>
      <c r="K426" s="49">
        <v>49815.93</v>
      </c>
      <c r="L426" s="49">
        <v>107055.76</v>
      </c>
      <c r="M426" s="49">
        <v>211454.25</v>
      </c>
      <c r="N426" s="49">
        <v>1013217.62</v>
      </c>
    </row>
    <row r="427" spans="1:14" x14ac:dyDescent="0.2">
      <c r="A427">
        <v>91091</v>
      </c>
      <c r="B427" s="50">
        <v>8233968</v>
      </c>
      <c r="C427">
        <v>2.77</v>
      </c>
      <c r="D427">
        <v>0</v>
      </c>
      <c r="E427" s="49">
        <v>274601.93</v>
      </c>
      <c r="F427">
        <v>0</v>
      </c>
      <c r="G427" s="49">
        <v>11607.16</v>
      </c>
      <c r="H427">
        <v>0</v>
      </c>
      <c r="I427" s="49">
        <v>21829.27</v>
      </c>
      <c r="J427">
        <v>912.57</v>
      </c>
      <c r="K427">
        <v>0</v>
      </c>
      <c r="L427" s="49">
        <v>155691.09</v>
      </c>
      <c r="M427" s="49">
        <v>190040.08</v>
      </c>
      <c r="N427" s="49">
        <v>464642.01</v>
      </c>
    </row>
    <row r="428" spans="1:14" x14ac:dyDescent="0.2">
      <c r="A428">
        <v>91092</v>
      </c>
      <c r="B428" s="50">
        <v>50869307</v>
      </c>
      <c r="C428">
        <v>2.76</v>
      </c>
      <c r="D428">
        <v>0</v>
      </c>
      <c r="E428" s="49">
        <v>1696660.27</v>
      </c>
      <c r="F428">
        <v>0</v>
      </c>
      <c r="G428" s="49">
        <v>46387.01</v>
      </c>
      <c r="H428">
        <v>0</v>
      </c>
      <c r="I428" s="49">
        <v>80964.399999999994</v>
      </c>
      <c r="J428">
        <v>0</v>
      </c>
      <c r="K428" s="49">
        <v>29224.240000000002</v>
      </c>
      <c r="L428" s="49">
        <v>640534.15</v>
      </c>
      <c r="M428" s="49">
        <v>797109.8</v>
      </c>
      <c r="N428" s="49">
        <v>2493770.0699999998</v>
      </c>
    </row>
    <row r="429" spans="1:14" x14ac:dyDescent="0.2">
      <c r="A429">
        <v>91093</v>
      </c>
      <c r="B429" s="50">
        <v>4363404</v>
      </c>
      <c r="C429">
        <v>2.7</v>
      </c>
      <c r="D429">
        <v>0</v>
      </c>
      <c r="E429" s="49">
        <v>145623.81</v>
      </c>
      <c r="F429">
        <v>0</v>
      </c>
      <c r="G429" s="49">
        <v>6160.95</v>
      </c>
      <c r="H429">
        <v>0</v>
      </c>
      <c r="I429" s="49">
        <v>10753.39</v>
      </c>
      <c r="J429">
        <v>0</v>
      </c>
      <c r="K429" s="49">
        <v>115168.03</v>
      </c>
      <c r="L429" s="49">
        <v>85871.38</v>
      </c>
      <c r="M429" s="49">
        <v>217953.75</v>
      </c>
      <c r="N429" s="49">
        <v>363577.56</v>
      </c>
    </row>
    <row r="430" spans="1:14" x14ac:dyDescent="0.2">
      <c r="A430">
        <v>91095</v>
      </c>
      <c r="B430" s="50">
        <v>4010024</v>
      </c>
      <c r="C430">
        <v>2.81</v>
      </c>
      <c r="D430">
        <v>0</v>
      </c>
      <c r="E430" s="49">
        <v>133678.84</v>
      </c>
      <c r="F430">
        <v>0</v>
      </c>
      <c r="G430" s="49">
        <v>4412.2299999999996</v>
      </c>
      <c r="H430">
        <v>0</v>
      </c>
      <c r="I430" s="49">
        <v>7701.17</v>
      </c>
      <c r="J430">
        <v>0</v>
      </c>
      <c r="K430" s="49">
        <v>11288.1</v>
      </c>
      <c r="L430" s="49">
        <v>62346.26</v>
      </c>
      <c r="M430" s="49">
        <v>85747.76</v>
      </c>
      <c r="N430" s="49">
        <v>219426.6</v>
      </c>
    </row>
    <row r="431" spans="1:14" x14ac:dyDescent="0.2">
      <c r="A431">
        <v>92087</v>
      </c>
      <c r="B431" s="50">
        <v>1618083443</v>
      </c>
      <c r="C431">
        <v>1.56</v>
      </c>
      <c r="D431">
        <v>0</v>
      </c>
      <c r="E431" s="49">
        <v>54634458.009999998</v>
      </c>
      <c r="F431">
        <v>0</v>
      </c>
      <c r="G431" s="49">
        <v>532939.46</v>
      </c>
      <c r="H431">
        <v>0</v>
      </c>
      <c r="I431" s="49">
        <v>1695739.69</v>
      </c>
      <c r="J431">
        <v>0</v>
      </c>
      <c r="K431">
        <v>0</v>
      </c>
      <c r="L431" s="49">
        <v>6885070.5</v>
      </c>
      <c r="M431" s="49">
        <v>9113749.6500000004</v>
      </c>
      <c r="N431" s="49">
        <v>63748207.659999996</v>
      </c>
    </row>
    <row r="432" spans="1:14" x14ac:dyDescent="0.2">
      <c r="A432">
        <v>92088</v>
      </c>
      <c r="B432" s="50">
        <v>1717662410</v>
      </c>
      <c r="C432">
        <v>1.54</v>
      </c>
      <c r="D432">
        <v>0</v>
      </c>
      <c r="E432" s="49">
        <v>58008517.020000003</v>
      </c>
      <c r="F432">
        <v>0</v>
      </c>
      <c r="G432" s="49">
        <v>555148.09</v>
      </c>
      <c r="H432">
        <v>0</v>
      </c>
      <c r="I432" s="49">
        <v>1936309.89</v>
      </c>
      <c r="J432">
        <v>0</v>
      </c>
      <c r="K432">
        <v>0</v>
      </c>
      <c r="L432" s="49">
        <v>7380721.6600000001</v>
      </c>
      <c r="M432" s="49">
        <v>9872179.6400000006</v>
      </c>
      <c r="N432" s="49">
        <v>67880696.659999996</v>
      </c>
    </row>
    <row r="433" spans="1:14" x14ac:dyDescent="0.2">
      <c r="A433">
        <v>92089</v>
      </c>
      <c r="B433" s="50">
        <v>924202246</v>
      </c>
      <c r="C433">
        <v>1.54</v>
      </c>
      <c r="D433">
        <v>0</v>
      </c>
      <c r="E433" s="49">
        <v>31211954.93</v>
      </c>
      <c r="F433">
        <v>0</v>
      </c>
      <c r="G433" s="49">
        <v>225337.51</v>
      </c>
      <c r="H433">
        <v>28.19</v>
      </c>
      <c r="I433" s="49">
        <v>743442.05</v>
      </c>
      <c r="J433">
        <v>0</v>
      </c>
      <c r="K433">
        <v>0</v>
      </c>
      <c r="L433" s="49">
        <v>2884903.34</v>
      </c>
      <c r="M433" s="49">
        <v>3853711.08</v>
      </c>
      <c r="N433" s="49">
        <v>35065666.009999998</v>
      </c>
    </row>
    <row r="434" spans="1:14" x14ac:dyDescent="0.2">
      <c r="A434">
        <v>92090</v>
      </c>
      <c r="B434" s="50">
        <v>765183835</v>
      </c>
      <c r="C434">
        <v>1.56</v>
      </c>
      <c r="D434">
        <v>0</v>
      </c>
      <c r="E434" s="49">
        <v>25836370.969999999</v>
      </c>
      <c r="F434">
        <v>0</v>
      </c>
      <c r="G434" s="49">
        <v>178034.48</v>
      </c>
      <c r="H434" s="49">
        <v>133357.78</v>
      </c>
      <c r="I434" s="49">
        <v>556258.62</v>
      </c>
      <c r="J434">
        <v>0</v>
      </c>
      <c r="K434">
        <v>0</v>
      </c>
      <c r="L434" s="49">
        <v>2305880.5</v>
      </c>
      <c r="M434" s="49">
        <v>3173531.38</v>
      </c>
      <c r="N434" s="49">
        <v>29009902.350000001</v>
      </c>
    </row>
    <row r="435" spans="1:14" x14ac:dyDescent="0.2">
      <c r="A435">
        <v>92091</v>
      </c>
      <c r="B435" s="50">
        <v>172254451</v>
      </c>
      <c r="C435">
        <v>1.43</v>
      </c>
      <c r="D435">
        <v>0</v>
      </c>
      <c r="E435" s="49">
        <v>5823838.5800000001</v>
      </c>
      <c r="F435">
        <v>0</v>
      </c>
      <c r="G435" s="49">
        <v>38007.49</v>
      </c>
      <c r="H435" s="49">
        <v>272515.78000000003</v>
      </c>
      <c r="I435" s="49">
        <v>119082.36</v>
      </c>
      <c r="J435" s="49">
        <v>222223.53</v>
      </c>
      <c r="K435" s="49">
        <v>21941.87</v>
      </c>
      <c r="L435" s="49">
        <v>463988.54</v>
      </c>
      <c r="M435" s="49">
        <v>1137759.57</v>
      </c>
      <c r="N435" s="49">
        <v>6961598.1500000004</v>
      </c>
    </row>
    <row r="436" spans="1:14" x14ac:dyDescent="0.2">
      <c r="A436">
        <v>93120</v>
      </c>
      <c r="B436" s="50">
        <v>19083740</v>
      </c>
      <c r="C436">
        <v>2.64</v>
      </c>
      <c r="D436">
        <v>0</v>
      </c>
      <c r="E436" s="49">
        <v>637291.56999999995</v>
      </c>
      <c r="F436" s="49">
        <v>3083.43</v>
      </c>
      <c r="G436" s="49">
        <v>51971.33</v>
      </c>
      <c r="H436">
        <v>265.88</v>
      </c>
      <c r="I436" s="49">
        <v>57637.41</v>
      </c>
      <c r="J436" s="49">
        <v>2772.36</v>
      </c>
      <c r="K436" s="49">
        <v>1269.4000000000001</v>
      </c>
      <c r="L436" s="49">
        <v>164505.19</v>
      </c>
      <c r="M436" s="49">
        <v>281505</v>
      </c>
      <c r="N436" s="49">
        <v>918796.57</v>
      </c>
    </row>
    <row r="437" spans="1:14" x14ac:dyDescent="0.2">
      <c r="A437">
        <v>93121</v>
      </c>
      <c r="B437" s="50">
        <v>5410920</v>
      </c>
      <c r="C437">
        <v>2.61</v>
      </c>
      <c r="D437">
        <v>0</v>
      </c>
      <c r="E437" s="49">
        <v>180750.54</v>
      </c>
      <c r="F437">
        <v>0</v>
      </c>
      <c r="G437" s="49">
        <v>12945</v>
      </c>
      <c r="H437">
        <v>152.85</v>
      </c>
      <c r="I437" s="49">
        <v>12938.1</v>
      </c>
      <c r="J437">
        <v>375.27</v>
      </c>
      <c r="K437">
        <v>141.36000000000001</v>
      </c>
      <c r="L437" s="49">
        <v>33733.33</v>
      </c>
      <c r="M437" s="49">
        <v>60285.9</v>
      </c>
      <c r="N437" s="49">
        <v>241036.44</v>
      </c>
    </row>
    <row r="438" spans="1:14" x14ac:dyDescent="0.2">
      <c r="A438">
        <v>93123</v>
      </c>
      <c r="B438" s="50">
        <v>23401794</v>
      </c>
      <c r="C438">
        <v>2.71</v>
      </c>
      <c r="D438">
        <v>0</v>
      </c>
      <c r="E438" s="49">
        <v>780928.86</v>
      </c>
      <c r="F438">
        <v>0</v>
      </c>
      <c r="G438" s="49">
        <v>49659</v>
      </c>
      <c r="H438">
        <v>0</v>
      </c>
      <c r="I438" s="49">
        <v>72748.259999999995</v>
      </c>
      <c r="J438">
        <v>0</v>
      </c>
      <c r="K438">
        <v>153.66999999999999</v>
      </c>
      <c r="L438" s="49">
        <v>179232.49</v>
      </c>
      <c r="M438" s="49">
        <v>301793.42</v>
      </c>
      <c r="N438" s="49">
        <v>1082722.28</v>
      </c>
    </row>
    <row r="439" spans="1:14" x14ac:dyDescent="0.2">
      <c r="A439">
        <v>93124</v>
      </c>
      <c r="B439" s="50">
        <v>22448582</v>
      </c>
      <c r="C439">
        <v>2.58</v>
      </c>
      <c r="D439">
        <v>0</v>
      </c>
      <c r="E439" s="49">
        <v>750120.71</v>
      </c>
      <c r="F439">
        <v>0</v>
      </c>
      <c r="G439" s="49">
        <v>67022</v>
      </c>
      <c r="H439">
        <v>0</v>
      </c>
      <c r="I439" s="49">
        <v>68571.91</v>
      </c>
      <c r="J439">
        <v>0</v>
      </c>
      <c r="K439">
        <v>507</v>
      </c>
      <c r="L439" s="49">
        <v>204512.88</v>
      </c>
      <c r="M439" s="49">
        <v>340613.79</v>
      </c>
      <c r="N439" s="49">
        <v>1090734.5</v>
      </c>
    </row>
    <row r="440" spans="1:14" x14ac:dyDescent="0.2">
      <c r="A440">
        <v>94076</v>
      </c>
      <c r="B440" s="50">
        <v>19537589</v>
      </c>
      <c r="C440">
        <v>1.53</v>
      </c>
      <c r="D440">
        <v>0</v>
      </c>
      <c r="E440" s="49">
        <v>659886.17000000004</v>
      </c>
      <c r="F440">
        <v>0</v>
      </c>
      <c r="G440" s="49">
        <v>23139.16</v>
      </c>
      <c r="H440">
        <v>0</v>
      </c>
      <c r="I440" s="49">
        <v>126299.72</v>
      </c>
      <c r="J440">
        <v>0</v>
      </c>
      <c r="K440">
        <v>0</v>
      </c>
      <c r="L440" s="49">
        <v>243996.61</v>
      </c>
      <c r="M440" s="49">
        <v>393435.48</v>
      </c>
      <c r="N440" s="49">
        <v>1053321.6499999999</v>
      </c>
    </row>
    <row r="441" spans="1:14" x14ac:dyDescent="0.2">
      <c r="A441">
        <v>94078</v>
      </c>
      <c r="B441" s="50">
        <v>231293614</v>
      </c>
      <c r="C441">
        <v>1.77</v>
      </c>
      <c r="D441">
        <v>0</v>
      </c>
      <c r="E441" s="49">
        <v>7792950.29</v>
      </c>
      <c r="F441">
        <v>0</v>
      </c>
      <c r="G441" s="49">
        <v>154852.20000000001</v>
      </c>
      <c r="H441">
        <v>0</v>
      </c>
      <c r="I441" s="49">
        <v>781466.42</v>
      </c>
      <c r="J441">
        <v>0</v>
      </c>
      <c r="K441" s="49">
        <v>16064.23</v>
      </c>
      <c r="L441" s="49">
        <v>1466921.37</v>
      </c>
      <c r="M441" s="49">
        <v>2419304.2200000002</v>
      </c>
      <c r="N441" s="49">
        <v>10212254.51</v>
      </c>
    </row>
    <row r="442" spans="1:14" x14ac:dyDescent="0.2">
      <c r="A442">
        <v>94083</v>
      </c>
      <c r="B442" s="50">
        <v>123790878</v>
      </c>
      <c r="C442">
        <v>1.67</v>
      </c>
      <c r="D442">
        <v>0</v>
      </c>
      <c r="E442" s="49">
        <v>4175118.46</v>
      </c>
      <c r="F442">
        <v>0</v>
      </c>
      <c r="G442" s="49">
        <v>115614.36</v>
      </c>
      <c r="H442">
        <v>0</v>
      </c>
      <c r="I442" s="49">
        <v>658993.68999999994</v>
      </c>
      <c r="J442">
        <v>0</v>
      </c>
      <c r="K442">
        <v>0</v>
      </c>
      <c r="L442" s="49">
        <v>1173810.05</v>
      </c>
      <c r="M442" s="49">
        <v>1948418.1</v>
      </c>
      <c r="N442" s="49">
        <v>6123536.5599999996</v>
      </c>
    </row>
    <row r="443" spans="1:14" x14ac:dyDescent="0.2">
      <c r="A443">
        <v>94086</v>
      </c>
      <c r="B443" s="50">
        <v>68767545</v>
      </c>
      <c r="C443">
        <v>1.6</v>
      </c>
      <c r="D443">
        <v>0</v>
      </c>
      <c r="E443" s="49">
        <v>2320987.16</v>
      </c>
      <c r="F443">
        <v>0</v>
      </c>
      <c r="G443" s="49">
        <v>69457.990000000005</v>
      </c>
      <c r="H443">
        <v>0</v>
      </c>
      <c r="I443" s="49">
        <v>400425.99</v>
      </c>
      <c r="J443">
        <v>0</v>
      </c>
      <c r="K443">
        <v>0</v>
      </c>
      <c r="L443" s="49">
        <v>737727.6</v>
      </c>
      <c r="M443" s="49">
        <v>1207611.58</v>
      </c>
      <c r="N443" s="49">
        <v>3528598.74</v>
      </c>
    </row>
    <row r="444" spans="1:14" x14ac:dyDescent="0.2">
      <c r="A444">
        <v>94087</v>
      </c>
      <c r="B444" s="50">
        <v>31234275</v>
      </c>
      <c r="C444">
        <v>1.73</v>
      </c>
      <c r="D444">
        <v>0</v>
      </c>
      <c r="E444" s="49">
        <v>1052801.53</v>
      </c>
      <c r="F444">
        <v>0</v>
      </c>
      <c r="G444" s="49">
        <v>35087.15</v>
      </c>
      <c r="H444">
        <v>0</v>
      </c>
      <c r="I444" s="49">
        <v>249904.29</v>
      </c>
      <c r="J444">
        <v>0</v>
      </c>
      <c r="K444">
        <v>0</v>
      </c>
      <c r="L444" s="49">
        <v>406648.59</v>
      </c>
      <c r="M444" s="49">
        <v>691640.03</v>
      </c>
      <c r="N444" s="49">
        <v>1744441.56</v>
      </c>
    </row>
    <row r="445" spans="1:14" x14ac:dyDescent="0.2">
      <c r="A445">
        <v>95059</v>
      </c>
      <c r="B445" s="50">
        <v>222267680</v>
      </c>
      <c r="C445">
        <v>2.7</v>
      </c>
      <c r="D445">
        <v>0</v>
      </c>
      <c r="E445" s="49">
        <v>7417939.3300000001</v>
      </c>
      <c r="F445">
        <v>0</v>
      </c>
      <c r="G445" s="49">
        <v>249397</v>
      </c>
      <c r="H445">
        <v>0</v>
      </c>
      <c r="I445" s="49">
        <v>540260.56000000006</v>
      </c>
      <c r="J445">
        <v>0</v>
      </c>
      <c r="K445">
        <v>0</v>
      </c>
      <c r="L445" s="49">
        <v>804653.88</v>
      </c>
      <c r="M445" s="49">
        <v>1594311.44</v>
      </c>
      <c r="N445" s="49">
        <v>9012250.7699999996</v>
      </c>
    </row>
    <row r="446" spans="1:14" x14ac:dyDescent="0.2">
      <c r="A446">
        <v>96088</v>
      </c>
      <c r="B446" s="50">
        <v>1584129700</v>
      </c>
      <c r="C446">
        <v>1.42</v>
      </c>
      <c r="D446">
        <v>0</v>
      </c>
      <c r="E446" s="49">
        <v>53564082.5</v>
      </c>
      <c r="F446">
        <v>0</v>
      </c>
      <c r="G446" s="49">
        <v>215652</v>
      </c>
      <c r="H446">
        <v>0</v>
      </c>
      <c r="I446" s="49">
        <v>1783228.74</v>
      </c>
      <c r="J446">
        <v>0</v>
      </c>
      <c r="K446">
        <v>0</v>
      </c>
      <c r="L446" s="49">
        <v>7178244.8099999996</v>
      </c>
      <c r="M446" s="49">
        <v>9177125.5500000007</v>
      </c>
      <c r="N446" s="49">
        <v>62741208.049999997</v>
      </c>
    </row>
    <row r="447" spans="1:14" x14ac:dyDescent="0.2">
      <c r="A447">
        <v>96089</v>
      </c>
      <c r="B447" s="50">
        <v>886604530</v>
      </c>
      <c r="C447">
        <v>1.41</v>
      </c>
      <c r="D447">
        <v>0</v>
      </c>
      <c r="E447" s="49">
        <v>29981746.829999998</v>
      </c>
      <c r="F447" s="49">
        <v>36601.64</v>
      </c>
      <c r="G447" s="49">
        <v>137501</v>
      </c>
      <c r="H447" s="49">
        <v>20200.52</v>
      </c>
      <c r="I447" s="49">
        <v>1149584.3400000001</v>
      </c>
      <c r="J447">
        <v>0</v>
      </c>
      <c r="K447">
        <v>0</v>
      </c>
      <c r="L447" s="49">
        <v>4751429.54</v>
      </c>
      <c r="M447" s="49">
        <v>6095317.04</v>
      </c>
      <c r="N447" s="49">
        <v>36077063.869999997</v>
      </c>
    </row>
    <row r="448" spans="1:14" x14ac:dyDescent="0.2">
      <c r="A448">
        <v>96090</v>
      </c>
      <c r="B448" s="50">
        <v>1180192310</v>
      </c>
      <c r="C448">
        <v>1.45</v>
      </c>
      <c r="D448">
        <v>0</v>
      </c>
      <c r="E448" s="49">
        <v>39893627.590000004</v>
      </c>
      <c r="F448" s="49">
        <v>16480.16</v>
      </c>
      <c r="G448" s="49">
        <v>69952</v>
      </c>
      <c r="H448" s="49">
        <v>15214.93</v>
      </c>
      <c r="I448" s="49">
        <v>542511.68999999994</v>
      </c>
      <c r="J448" s="49">
        <v>6173467.04</v>
      </c>
      <c r="K448">
        <v>0</v>
      </c>
      <c r="L448" s="49">
        <v>2207795.2599999998</v>
      </c>
      <c r="M448" s="49">
        <v>9025421.0800000001</v>
      </c>
      <c r="N448" s="49">
        <v>48919048.670000002</v>
      </c>
    </row>
    <row r="449" spans="1:14" x14ac:dyDescent="0.2">
      <c r="A449">
        <v>96091</v>
      </c>
      <c r="B449" s="50">
        <v>2534340330</v>
      </c>
      <c r="C449">
        <v>1.47</v>
      </c>
      <c r="D449">
        <v>0</v>
      </c>
      <c r="E449" s="49">
        <v>85650033.579999998</v>
      </c>
      <c r="F449">
        <v>0</v>
      </c>
      <c r="G449" s="49">
        <v>252393</v>
      </c>
      <c r="H449" s="49">
        <v>350911.46</v>
      </c>
      <c r="I449" s="49">
        <v>2056368.58</v>
      </c>
      <c r="J449">
        <v>0</v>
      </c>
      <c r="K449">
        <v>0</v>
      </c>
      <c r="L449" s="49">
        <v>7412087.8700000001</v>
      </c>
      <c r="M449" s="49">
        <v>10071760.9</v>
      </c>
      <c r="N449" s="49">
        <v>95721794.480000004</v>
      </c>
    </row>
    <row r="450" spans="1:14" x14ac:dyDescent="0.2">
      <c r="A450">
        <v>96092</v>
      </c>
      <c r="B450" s="50">
        <v>903801870</v>
      </c>
      <c r="C450">
        <v>1.47</v>
      </c>
      <c r="D450">
        <v>0</v>
      </c>
      <c r="E450" s="49">
        <v>30544698.199999999</v>
      </c>
      <c r="F450" s="49">
        <v>5709.38</v>
      </c>
      <c r="G450" s="49">
        <v>56836</v>
      </c>
      <c r="H450" s="49">
        <v>380403.79</v>
      </c>
      <c r="I450" s="49">
        <v>470160.07</v>
      </c>
      <c r="J450" s="49">
        <v>1259658.8899999999</v>
      </c>
      <c r="K450">
        <v>0</v>
      </c>
      <c r="L450" s="49">
        <v>1646649.37</v>
      </c>
      <c r="M450" s="49">
        <v>3819417.5</v>
      </c>
      <c r="N450" s="49">
        <v>34364115.700000003</v>
      </c>
    </row>
    <row r="451" spans="1:14" x14ac:dyDescent="0.2">
      <c r="A451">
        <v>96093</v>
      </c>
      <c r="B451" s="50">
        <v>1005911360</v>
      </c>
      <c r="C451">
        <v>1.47</v>
      </c>
      <c r="D451">
        <v>0</v>
      </c>
      <c r="E451" s="49">
        <v>33995569.079999998</v>
      </c>
      <c r="F451" s="49">
        <v>59587.16</v>
      </c>
      <c r="G451" s="49">
        <v>59077</v>
      </c>
      <c r="H451" s="49">
        <v>3622.15</v>
      </c>
      <c r="I451" s="49">
        <v>480934.97</v>
      </c>
      <c r="J451" s="49">
        <v>1470798.17</v>
      </c>
      <c r="K451">
        <v>0</v>
      </c>
      <c r="L451" s="49">
        <v>1856167.86</v>
      </c>
      <c r="M451" s="49">
        <v>3930187.3</v>
      </c>
      <c r="N451" s="49">
        <v>37925756.380000003</v>
      </c>
    </row>
    <row r="452" spans="1:14" x14ac:dyDescent="0.2">
      <c r="A452">
        <v>96094</v>
      </c>
      <c r="B452" s="50">
        <v>1376521790</v>
      </c>
      <c r="C452">
        <v>1.45</v>
      </c>
      <c r="D452">
        <v>0</v>
      </c>
      <c r="E452" s="49">
        <v>46530084.280000001</v>
      </c>
      <c r="F452">
        <v>0</v>
      </c>
      <c r="G452" s="49">
        <v>132358</v>
      </c>
      <c r="H452">
        <v>0</v>
      </c>
      <c r="I452" s="49">
        <v>1089865.57</v>
      </c>
      <c r="J452">
        <v>0</v>
      </c>
      <c r="K452">
        <v>0</v>
      </c>
      <c r="L452" s="49">
        <v>3810770.98</v>
      </c>
      <c r="M452" s="49">
        <v>5032994.55</v>
      </c>
      <c r="N452" s="49">
        <v>51563078.829999998</v>
      </c>
    </row>
    <row r="453" spans="1:14" x14ac:dyDescent="0.2">
      <c r="A453">
        <v>96095</v>
      </c>
      <c r="B453" s="50">
        <v>3476588940</v>
      </c>
      <c r="C453">
        <v>1.46</v>
      </c>
      <c r="D453">
        <v>0</v>
      </c>
      <c r="E453" s="49">
        <v>117505994.43000001</v>
      </c>
      <c r="F453" s="49">
        <v>881745.67</v>
      </c>
      <c r="G453" s="49">
        <v>221054</v>
      </c>
      <c r="H453" s="49">
        <v>9794.61</v>
      </c>
      <c r="I453" s="49">
        <v>1805894.52</v>
      </c>
      <c r="J453" s="49">
        <v>3669451.68</v>
      </c>
      <c r="K453">
        <v>0</v>
      </c>
      <c r="L453" s="49">
        <v>6584533.7599999998</v>
      </c>
      <c r="M453" s="49">
        <v>13172474.24</v>
      </c>
      <c r="N453" s="49">
        <v>130678468.67</v>
      </c>
    </row>
    <row r="454" spans="1:14" x14ac:dyDescent="0.2">
      <c r="A454">
        <v>96098</v>
      </c>
      <c r="B454" s="50">
        <v>336430110</v>
      </c>
      <c r="C454">
        <v>1.46</v>
      </c>
      <c r="D454">
        <v>0</v>
      </c>
      <c r="E454" s="49">
        <v>11371075.300000001</v>
      </c>
      <c r="F454">
        <v>0</v>
      </c>
      <c r="G454" s="49">
        <v>28833</v>
      </c>
      <c r="H454">
        <v>0</v>
      </c>
      <c r="I454" s="49">
        <v>236301.5</v>
      </c>
      <c r="J454">
        <v>0</v>
      </c>
      <c r="K454">
        <v>0</v>
      </c>
      <c r="L454" s="49">
        <v>852220.07</v>
      </c>
      <c r="M454" s="49">
        <v>1117354.56</v>
      </c>
      <c r="N454" s="49">
        <v>12488429.859999999</v>
      </c>
    </row>
    <row r="455" spans="1:14" x14ac:dyDescent="0.2">
      <c r="A455">
        <v>96099</v>
      </c>
      <c r="B455" s="50">
        <v>126646250</v>
      </c>
      <c r="C455">
        <v>1.42</v>
      </c>
      <c r="D455">
        <v>0</v>
      </c>
      <c r="E455" s="49">
        <v>4282282.05</v>
      </c>
      <c r="F455" s="49">
        <v>55707.8</v>
      </c>
      <c r="G455" s="49">
        <v>17008</v>
      </c>
      <c r="H455">
        <v>96.94</v>
      </c>
      <c r="I455" s="49">
        <v>147970.38</v>
      </c>
      <c r="J455" s="49">
        <v>37756.449999999997</v>
      </c>
      <c r="K455">
        <v>0</v>
      </c>
      <c r="L455" s="49">
        <v>532194.43999999994</v>
      </c>
      <c r="M455" s="49">
        <v>790734.01</v>
      </c>
      <c r="N455" s="49">
        <v>5073016.0599999996</v>
      </c>
    </row>
    <row r="456" spans="1:14" x14ac:dyDescent="0.2">
      <c r="A456">
        <v>96101</v>
      </c>
      <c r="B456" s="50">
        <v>222010070</v>
      </c>
      <c r="C456">
        <v>1.48</v>
      </c>
      <c r="D456">
        <v>0</v>
      </c>
      <c r="E456" s="49">
        <v>7502244.21</v>
      </c>
      <c r="F456" s="49">
        <v>111421.82</v>
      </c>
      <c r="G456" s="49">
        <v>9969</v>
      </c>
      <c r="H456" s="49">
        <v>1844.54</v>
      </c>
      <c r="I456" s="49">
        <v>79614.149999999994</v>
      </c>
      <c r="J456" s="49">
        <v>898145.67</v>
      </c>
      <c r="K456">
        <v>0</v>
      </c>
      <c r="L456" s="49">
        <v>247962.78</v>
      </c>
      <c r="M456" s="49">
        <v>1348957.96</v>
      </c>
      <c r="N456" s="49">
        <v>8851202.1699999999</v>
      </c>
    </row>
    <row r="457" spans="1:14" x14ac:dyDescent="0.2">
      <c r="A457">
        <v>96102</v>
      </c>
      <c r="B457" s="50">
        <v>824241790</v>
      </c>
      <c r="C457">
        <v>1.48</v>
      </c>
      <c r="D457">
        <v>0</v>
      </c>
      <c r="E457" s="49">
        <v>27853075.289999999</v>
      </c>
      <c r="F457" s="49">
        <v>96215.31</v>
      </c>
      <c r="G457" s="49">
        <v>28329</v>
      </c>
      <c r="H457" s="49">
        <v>2164.5</v>
      </c>
      <c r="I457" s="49">
        <v>231875.8</v>
      </c>
      <c r="J457" s="49">
        <v>872867.76</v>
      </c>
      <c r="K457">
        <v>0</v>
      </c>
      <c r="L457" s="49">
        <v>805263.03</v>
      </c>
      <c r="M457" s="49">
        <v>2036715.4</v>
      </c>
      <c r="N457" s="49">
        <v>29889790.690000001</v>
      </c>
    </row>
    <row r="458" spans="1:14" x14ac:dyDescent="0.2">
      <c r="A458">
        <v>96103</v>
      </c>
      <c r="B458" s="50">
        <v>52683530</v>
      </c>
      <c r="C458">
        <v>1.34</v>
      </c>
      <c r="D458">
        <v>0</v>
      </c>
      <c r="E458" s="49">
        <v>1782830.67</v>
      </c>
      <c r="F458">
        <v>414.77</v>
      </c>
      <c r="G458" s="49">
        <v>20795</v>
      </c>
      <c r="H458">
        <v>0</v>
      </c>
      <c r="I458" s="49">
        <v>173049.53</v>
      </c>
      <c r="J458" s="49">
        <v>59936.09</v>
      </c>
      <c r="K458">
        <v>0</v>
      </c>
      <c r="L458" s="49">
        <v>607621.96</v>
      </c>
      <c r="M458" s="49">
        <v>861817.35</v>
      </c>
      <c r="N458" s="49">
        <v>2644648.02</v>
      </c>
    </row>
    <row r="459" spans="1:14" x14ac:dyDescent="0.2">
      <c r="A459">
        <v>96104</v>
      </c>
      <c r="B459" s="50">
        <v>94089190</v>
      </c>
      <c r="C459">
        <v>1.26</v>
      </c>
      <c r="D459">
        <v>0</v>
      </c>
      <c r="E459" s="49">
        <v>3186595.75</v>
      </c>
      <c r="F459">
        <v>0</v>
      </c>
      <c r="G459" s="49">
        <v>36220</v>
      </c>
      <c r="H459">
        <v>0</v>
      </c>
      <c r="I459" s="49">
        <v>311883.86</v>
      </c>
      <c r="J459">
        <v>0</v>
      </c>
      <c r="K459">
        <v>0</v>
      </c>
      <c r="L459" s="49">
        <v>1291358.1499999999</v>
      </c>
      <c r="M459" s="49">
        <v>1639462.01</v>
      </c>
      <c r="N459" s="49">
        <v>4826057.76</v>
      </c>
    </row>
    <row r="460" spans="1:14" x14ac:dyDescent="0.2">
      <c r="A460">
        <v>96106</v>
      </c>
      <c r="B460" s="50">
        <v>1158805550</v>
      </c>
      <c r="C460">
        <v>1.46</v>
      </c>
      <c r="D460">
        <v>0</v>
      </c>
      <c r="E460" s="49">
        <v>39166723.719999999</v>
      </c>
      <c r="F460" s="49">
        <v>12071.36</v>
      </c>
      <c r="G460" s="49">
        <v>37578</v>
      </c>
      <c r="H460" s="49">
        <v>2548.64</v>
      </c>
      <c r="I460" s="49">
        <v>306937.78999999998</v>
      </c>
      <c r="J460" s="49">
        <v>1029131.84</v>
      </c>
      <c r="K460">
        <v>0</v>
      </c>
      <c r="L460" s="49">
        <v>1242430.74</v>
      </c>
      <c r="M460" s="49">
        <v>2630698.36</v>
      </c>
      <c r="N460" s="49">
        <v>41797422.079999998</v>
      </c>
    </row>
    <row r="461" spans="1:14" x14ac:dyDescent="0.2">
      <c r="A461">
        <v>96107</v>
      </c>
      <c r="B461" s="50">
        <v>182960790</v>
      </c>
      <c r="C461">
        <v>1.45</v>
      </c>
      <c r="D461">
        <v>0</v>
      </c>
      <c r="E461" s="49">
        <v>6184559.5499999998</v>
      </c>
      <c r="F461" s="49">
        <v>4625.22</v>
      </c>
      <c r="G461" s="49">
        <v>12482</v>
      </c>
      <c r="H461" s="49">
        <v>1264.43</v>
      </c>
      <c r="I461" s="49">
        <v>96038.6</v>
      </c>
      <c r="J461" s="49">
        <v>622781.43999999994</v>
      </c>
      <c r="K461">
        <v>0</v>
      </c>
      <c r="L461" s="49">
        <v>370058.72</v>
      </c>
      <c r="M461" s="49">
        <v>1107250.3999999999</v>
      </c>
      <c r="N461" s="49">
        <v>7291809.9500000002</v>
      </c>
    </row>
    <row r="462" spans="1:14" x14ac:dyDescent="0.2">
      <c r="A462">
        <v>96109</v>
      </c>
      <c r="B462" s="50">
        <v>214920510</v>
      </c>
      <c r="C462">
        <v>1.3</v>
      </c>
      <c r="D462">
        <v>0</v>
      </c>
      <c r="E462" s="49">
        <v>7275940.4400000004</v>
      </c>
      <c r="F462">
        <v>475.69</v>
      </c>
      <c r="G462" s="49">
        <v>67702</v>
      </c>
      <c r="H462" s="49">
        <v>1461.63</v>
      </c>
      <c r="I462" s="49">
        <v>583429.6</v>
      </c>
      <c r="J462" s="49">
        <v>257099.7</v>
      </c>
      <c r="K462">
        <v>0</v>
      </c>
      <c r="L462" s="49">
        <v>2453307.4700000002</v>
      </c>
      <c r="M462" s="49">
        <v>3363476.09</v>
      </c>
      <c r="N462" s="49">
        <v>10639416.529999999</v>
      </c>
    </row>
    <row r="463" spans="1:14" x14ac:dyDescent="0.2">
      <c r="A463">
        <v>96110</v>
      </c>
      <c r="B463" s="50">
        <v>492730360</v>
      </c>
      <c r="C463">
        <v>1.41</v>
      </c>
      <c r="D463">
        <v>0</v>
      </c>
      <c r="E463" s="49">
        <v>16662352.16</v>
      </c>
      <c r="F463" s="49">
        <v>10405.31</v>
      </c>
      <c r="G463" s="49">
        <v>72445</v>
      </c>
      <c r="H463" s="49">
        <v>2892.27</v>
      </c>
      <c r="I463" s="49">
        <v>584877.56999999995</v>
      </c>
      <c r="J463" s="49">
        <v>966703.03</v>
      </c>
      <c r="K463">
        <v>0</v>
      </c>
      <c r="L463" s="49">
        <v>2371820.1800000002</v>
      </c>
      <c r="M463" s="49">
        <v>4009143.36</v>
      </c>
      <c r="N463" s="49">
        <v>20671495.52</v>
      </c>
    </row>
    <row r="464" spans="1:14" x14ac:dyDescent="0.2">
      <c r="A464">
        <v>96111</v>
      </c>
      <c r="B464" s="50">
        <v>211190680</v>
      </c>
      <c r="C464">
        <v>1.28</v>
      </c>
      <c r="D464">
        <v>0</v>
      </c>
      <c r="E464" s="49">
        <v>7151119.1699999999</v>
      </c>
      <c r="F464">
        <v>820.55</v>
      </c>
      <c r="G464" s="49">
        <v>89976.26</v>
      </c>
      <c r="H464">
        <v>280.63</v>
      </c>
      <c r="I464" s="49">
        <v>756513.82</v>
      </c>
      <c r="J464">
        <v>0</v>
      </c>
      <c r="K464">
        <v>0</v>
      </c>
      <c r="L464" s="49">
        <v>3107023.78</v>
      </c>
      <c r="M464" s="49">
        <v>3954615.04</v>
      </c>
      <c r="N464" s="49">
        <v>11105734.210000001</v>
      </c>
    </row>
    <row r="465" spans="1:14" x14ac:dyDescent="0.2">
      <c r="A465">
        <v>96112</v>
      </c>
      <c r="B465" s="50">
        <v>458051770</v>
      </c>
      <c r="C465">
        <v>1.4</v>
      </c>
      <c r="D465">
        <v>0</v>
      </c>
      <c r="E465" s="49">
        <v>15491219.25</v>
      </c>
      <c r="F465">
        <v>0</v>
      </c>
      <c r="G465" s="49">
        <v>48470.11</v>
      </c>
      <c r="H465">
        <v>966.04</v>
      </c>
      <c r="I465" s="49">
        <v>382163.18</v>
      </c>
      <c r="J465">
        <v>0</v>
      </c>
      <c r="K465">
        <v>0</v>
      </c>
      <c r="L465" s="49">
        <v>1555317.1</v>
      </c>
      <c r="M465" s="49">
        <v>1986916.43</v>
      </c>
      <c r="N465" s="49">
        <v>17478135.68</v>
      </c>
    </row>
    <row r="466" spans="1:14" x14ac:dyDescent="0.2">
      <c r="A466">
        <v>96113</v>
      </c>
      <c r="B466" s="50">
        <v>122063590</v>
      </c>
      <c r="C466">
        <v>1.43</v>
      </c>
      <c r="D466">
        <v>0</v>
      </c>
      <c r="E466" s="49">
        <v>4126910.17</v>
      </c>
      <c r="F466">
        <v>0</v>
      </c>
      <c r="G466" s="49">
        <v>12077</v>
      </c>
      <c r="H466" s="49">
        <v>1158.4100000000001</v>
      </c>
      <c r="I466" s="49">
        <v>101352.33</v>
      </c>
      <c r="J466" s="49">
        <v>27226.18</v>
      </c>
      <c r="K466">
        <v>0</v>
      </c>
      <c r="L466" s="49">
        <v>322093.90999999997</v>
      </c>
      <c r="M466" s="49">
        <v>463907.82</v>
      </c>
      <c r="N466" s="49">
        <v>4590817.99</v>
      </c>
    </row>
    <row r="467" spans="1:14" x14ac:dyDescent="0.2">
      <c r="A467">
        <v>96114</v>
      </c>
      <c r="B467" s="50">
        <v>544175640</v>
      </c>
      <c r="C467">
        <v>1.43</v>
      </c>
      <c r="D467">
        <v>0</v>
      </c>
      <c r="E467" s="49">
        <v>18398311.739999998</v>
      </c>
      <c r="F467">
        <v>0</v>
      </c>
      <c r="G467" s="49">
        <v>45993</v>
      </c>
      <c r="H467" s="49">
        <v>1819.4</v>
      </c>
      <c r="I467" s="49">
        <v>386847.83</v>
      </c>
      <c r="J467">
        <v>0.03</v>
      </c>
      <c r="K467">
        <v>0</v>
      </c>
      <c r="L467" s="49">
        <v>1385727.16</v>
      </c>
      <c r="M467" s="49">
        <v>1820387.42</v>
      </c>
      <c r="N467" s="49">
        <v>20218699.16</v>
      </c>
    </row>
    <row r="468" spans="1:14" x14ac:dyDescent="0.2">
      <c r="A468">
        <v>96119</v>
      </c>
      <c r="B468">
        <v>0</v>
      </c>
      <c r="C468">
        <v>1.46</v>
      </c>
      <c r="D468">
        <v>0</v>
      </c>
      <c r="E468">
        <v>0</v>
      </c>
      <c r="F468">
        <v>0</v>
      </c>
      <c r="G468" s="49">
        <v>32112.9</v>
      </c>
      <c r="H468">
        <v>0</v>
      </c>
      <c r="I468" s="49">
        <v>3246888.99</v>
      </c>
      <c r="J468">
        <v>0</v>
      </c>
      <c r="K468">
        <v>0</v>
      </c>
      <c r="L468" s="49">
        <v>999933.74</v>
      </c>
      <c r="M468" s="49">
        <v>4278935.62</v>
      </c>
      <c r="N468" s="49">
        <v>4278935.62</v>
      </c>
    </row>
    <row r="469" spans="1:14" x14ac:dyDescent="0.2">
      <c r="A469">
        <v>96121</v>
      </c>
      <c r="B469">
        <v>0</v>
      </c>
      <c r="C469">
        <v>0</v>
      </c>
      <c r="D469">
        <v>0</v>
      </c>
      <c r="E469">
        <v>0</v>
      </c>
      <c r="F469">
        <v>0</v>
      </c>
      <c r="G469">
        <v>0</v>
      </c>
      <c r="H469">
        <v>0</v>
      </c>
      <c r="I469">
        <v>0</v>
      </c>
      <c r="J469">
        <v>0</v>
      </c>
      <c r="K469">
        <v>0</v>
      </c>
      <c r="L469" s="49">
        <v>4135636</v>
      </c>
      <c r="M469" s="49">
        <v>4135636</v>
      </c>
      <c r="N469" s="49">
        <v>4135636</v>
      </c>
    </row>
    <row r="470" spans="1:14" x14ac:dyDescent="0.2">
      <c r="A470">
        <v>96901</v>
      </c>
      <c r="B470">
        <v>0</v>
      </c>
      <c r="C470">
        <v>0</v>
      </c>
      <c r="D470">
        <v>0</v>
      </c>
      <c r="E470">
        <v>0</v>
      </c>
      <c r="F470">
        <v>0</v>
      </c>
      <c r="G470">
        <v>0</v>
      </c>
      <c r="H470">
        <v>0</v>
      </c>
      <c r="I470">
        <v>0</v>
      </c>
      <c r="J470">
        <v>0</v>
      </c>
      <c r="K470">
        <v>0</v>
      </c>
      <c r="L470">
        <v>0</v>
      </c>
      <c r="M470">
        <v>0</v>
      </c>
      <c r="N470">
        <v>0</v>
      </c>
    </row>
    <row r="471" spans="1:14" x14ac:dyDescent="0.2">
      <c r="A471">
        <v>97116</v>
      </c>
      <c r="B471" s="50">
        <v>7500768</v>
      </c>
      <c r="C471">
        <v>1.79</v>
      </c>
      <c r="D471">
        <v>0</v>
      </c>
      <c r="E471" s="49">
        <v>252671.1</v>
      </c>
      <c r="F471">
        <v>0</v>
      </c>
      <c r="G471" s="49">
        <v>10991.48</v>
      </c>
      <c r="H471">
        <v>0</v>
      </c>
      <c r="I471" s="49">
        <v>44739.22</v>
      </c>
      <c r="J471">
        <v>0</v>
      </c>
      <c r="K471">
        <v>0</v>
      </c>
      <c r="L471" s="49">
        <v>48740.74</v>
      </c>
      <c r="M471" s="49">
        <v>104471.44</v>
      </c>
      <c r="N471" s="49">
        <v>357142.54</v>
      </c>
    </row>
    <row r="472" spans="1:14" x14ac:dyDescent="0.2">
      <c r="A472">
        <v>97118</v>
      </c>
      <c r="B472" s="50">
        <v>4806177</v>
      </c>
      <c r="C472">
        <v>1.77</v>
      </c>
      <c r="D472">
        <v>0</v>
      </c>
      <c r="E472" s="49">
        <v>161933.99</v>
      </c>
      <c r="F472">
        <v>0</v>
      </c>
      <c r="G472" s="49">
        <v>6607.55</v>
      </c>
      <c r="H472">
        <v>0</v>
      </c>
      <c r="I472" s="49">
        <v>26421.25</v>
      </c>
      <c r="J472">
        <v>0</v>
      </c>
      <c r="K472">
        <v>0</v>
      </c>
      <c r="L472" s="49">
        <v>27137.85</v>
      </c>
      <c r="M472" s="49">
        <v>60166.64</v>
      </c>
      <c r="N472" s="49">
        <v>222100.63</v>
      </c>
    </row>
    <row r="473" spans="1:14" x14ac:dyDescent="0.2">
      <c r="A473">
        <v>97119</v>
      </c>
      <c r="B473" s="50">
        <v>7825886</v>
      </c>
      <c r="C473">
        <v>1.78</v>
      </c>
      <c r="D473">
        <v>0</v>
      </c>
      <c r="E473" s="49">
        <v>263649.87</v>
      </c>
      <c r="F473">
        <v>0</v>
      </c>
      <c r="G473" s="49">
        <v>10553.73</v>
      </c>
      <c r="H473">
        <v>0</v>
      </c>
      <c r="I473" s="49">
        <v>42543.13</v>
      </c>
      <c r="J473">
        <v>0</v>
      </c>
      <c r="K473">
        <v>0</v>
      </c>
      <c r="L473" s="49">
        <v>50886.51</v>
      </c>
      <c r="M473" s="49">
        <v>103983.36</v>
      </c>
      <c r="N473" s="49">
        <v>367633.23</v>
      </c>
    </row>
    <row r="474" spans="1:14" x14ac:dyDescent="0.2">
      <c r="A474">
        <v>97122</v>
      </c>
      <c r="B474" s="50">
        <v>5708638</v>
      </c>
      <c r="C474">
        <v>1.88</v>
      </c>
      <c r="D474">
        <v>0</v>
      </c>
      <c r="E474" s="49">
        <v>192125.13</v>
      </c>
      <c r="F474">
        <v>0</v>
      </c>
      <c r="G474" s="49">
        <v>8184.39</v>
      </c>
      <c r="H474">
        <v>0</v>
      </c>
      <c r="I474" s="49">
        <v>32880.839999999997</v>
      </c>
      <c r="J474">
        <v>185.84</v>
      </c>
      <c r="K474">
        <v>0</v>
      </c>
      <c r="L474" s="49">
        <v>33814.589999999997</v>
      </c>
      <c r="M474" s="49">
        <v>75065.66</v>
      </c>
      <c r="N474" s="49">
        <v>267190.78999999998</v>
      </c>
    </row>
    <row r="475" spans="1:14" x14ac:dyDescent="0.2">
      <c r="A475">
        <v>97127</v>
      </c>
      <c r="B475" s="50">
        <v>2424038</v>
      </c>
      <c r="C475">
        <v>1.82</v>
      </c>
      <c r="D475">
        <v>0</v>
      </c>
      <c r="E475" s="49">
        <v>81631.27</v>
      </c>
      <c r="F475">
        <v>0</v>
      </c>
      <c r="G475" s="49">
        <v>5689.84</v>
      </c>
      <c r="H475">
        <v>0</v>
      </c>
      <c r="I475" s="49">
        <v>23159.64</v>
      </c>
      <c r="J475" s="49">
        <v>1798.8</v>
      </c>
      <c r="K475">
        <v>0</v>
      </c>
      <c r="L475" s="49">
        <v>27068.71</v>
      </c>
      <c r="M475" s="49">
        <v>57716.98</v>
      </c>
      <c r="N475" s="49">
        <v>139348.25</v>
      </c>
    </row>
    <row r="476" spans="1:14" x14ac:dyDescent="0.2">
      <c r="A476">
        <v>97129</v>
      </c>
      <c r="B476" s="50">
        <v>117579655</v>
      </c>
      <c r="C476">
        <v>2.0099999999999998</v>
      </c>
      <c r="D476">
        <v>0</v>
      </c>
      <c r="E476" s="49">
        <v>3951919.22</v>
      </c>
      <c r="F476">
        <v>0</v>
      </c>
      <c r="G476" s="49">
        <v>217507.81</v>
      </c>
      <c r="H476">
        <v>0</v>
      </c>
      <c r="I476" s="49">
        <v>885333.76</v>
      </c>
      <c r="J476">
        <v>0</v>
      </c>
      <c r="K476">
        <v>0</v>
      </c>
      <c r="L476" s="49">
        <v>968459.75</v>
      </c>
      <c r="M476" s="49">
        <v>2071301.32</v>
      </c>
      <c r="N476" s="49">
        <v>6023220.54</v>
      </c>
    </row>
    <row r="477" spans="1:14" x14ac:dyDescent="0.2">
      <c r="A477">
        <v>97130</v>
      </c>
      <c r="B477" s="50">
        <v>15899038</v>
      </c>
      <c r="C477">
        <v>1.86</v>
      </c>
      <c r="D477">
        <v>0</v>
      </c>
      <c r="E477" s="49">
        <v>535193.74</v>
      </c>
      <c r="F477">
        <v>0</v>
      </c>
      <c r="G477" s="49">
        <v>33090.080000000002</v>
      </c>
      <c r="H477">
        <v>0</v>
      </c>
      <c r="I477" s="49">
        <v>134102.19</v>
      </c>
      <c r="J477">
        <v>0</v>
      </c>
      <c r="K477">
        <v>0</v>
      </c>
      <c r="L477" s="49">
        <v>140350.34</v>
      </c>
      <c r="M477" s="49">
        <v>307542.59999999998</v>
      </c>
      <c r="N477" s="49">
        <v>842736.34</v>
      </c>
    </row>
    <row r="478" spans="1:14" x14ac:dyDescent="0.2">
      <c r="A478">
        <v>97131</v>
      </c>
      <c r="B478" s="50">
        <v>21147470</v>
      </c>
      <c r="C478">
        <v>1.88</v>
      </c>
      <c r="D478">
        <v>0</v>
      </c>
      <c r="E478" s="49">
        <v>711721.49</v>
      </c>
      <c r="F478">
        <v>0</v>
      </c>
      <c r="G478" s="49">
        <v>36177.910000000003</v>
      </c>
      <c r="H478">
        <v>0</v>
      </c>
      <c r="I478" s="49">
        <v>145801.29999999999</v>
      </c>
      <c r="J478">
        <v>0</v>
      </c>
      <c r="K478">
        <v>0</v>
      </c>
      <c r="L478" s="49">
        <v>159970.19</v>
      </c>
      <c r="M478" s="49">
        <v>341949.4</v>
      </c>
      <c r="N478" s="49">
        <v>1053670.8899999999</v>
      </c>
    </row>
    <row r="479" spans="1:14" x14ac:dyDescent="0.2">
      <c r="A479">
        <v>98080</v>
      </c>
      <c r="B479" s="50">
        <v>30297290</v>
      </c>
      <c r="C479">
        <v>2.37</v>
      </c>
      <c r="D479">
        <v>0</v>
      </c>
      <c r="E479" s="49">
        <v>1014568.08</v>
      </c>
      <c r="F479">
        <v>0</v>
      </c>
      <c r="G479" s="49">
        <v>34178</v>
      </c>
      <c r="H479">
        <v>0</v>
      </c>
      <c r="I479" s="49">
        <v>166195.16</v>
      </c>
      <c r="J479">
        <v>0</v>
      </c>
      <c r="K479">
        <v>0</v>
      </c>
      <c r="L479" s="49">
        <v>280891.46000000002</v>
      </c>
      <c r="M479" s="49">
        <v>481264.62</v>
      </c>
      <c r="N479" s="49">
        <v>1495832.7</v>
      </c>
    </row>
    <row r="480" spans="1:14" x14ac:dyDescent="0.2">
      <c r="A480">
        <v>99082</v>
      </c>
      <c r="B480" s="50">
        <v>41341644</v>
      </c>
      <c r="C480">
        <v>2.94</v>
      </c>
      <c r="D480">
        <v>0</v>
      </c>
      <c r="E480" s="49">
        <v>1376328.65</v>
      </c>
      <c r="F480" s="49">
        <v>1228.43</v>
      </c>
      <c r="G480" s="49">
        <v>23375</v>
      </c>
      <c r="H480">
        <v>0</v>
      </c>
      <c r="I480" s="49">
        <v>197654.65</v>
      </c>
      <c r="J480" s="49">
        <v>2404.87</v>
      </c>
      <c r="K480">
        <v>0</v>
      </c>
      <c r="L480" s="49">
        <v>296700.09000000003</v>
      </c>
      <c r="M480" s="49">
        <v>521363.04</v>
      </c>
      <c r="N480" s="49">
        <v>1897691.69</v>
      </c>
    </row>
    <row r="481" spans="1:14" x14ac:dyDescent="0.2">
      <c r="A481">
        <v>100059</v>
      </c>
      <c r="B481" s="50">
        <v>43214740</v>
      </c>
      <c r="C481">
        <v>2.5099999999999998</v>
      </c>
      <c r="D481">
        <v>0</v>
      </c>
      <c r="E481" s="49">
        <v>1445060.72</v>
      </c>
      <c r="F481">
        <v>0</v>
      </c>
      <c r="G481" s="49">
        <v>27308.51</v>
      </c>
      <c r="H481">
        <v>0</v>
      </c>
      <c r="I481" s="49">
        <v>149174.24</v>
      </c>
      <c r="J481">
        <v>0</v>
      </c>
      <c r="K481">
        <v>0</v>
      </c>
      <c r="L481" s="49">
        <v>397883.23</v>
      </c>
      <c r="M481" s="49">
        <v>574365.98</v>
      </c>
      <c r="N481" s="49">
        <v>2019426.7</v>
      </c>
    </row>
    <row r="482" spans="1:14" x14ac:dyDescent="0.2">
      <c r="A482">
        <v>100060</v>
      </c>
      <c r="B482" s="50">
        <v>20642830</v>
      </c>
      <c r="C482">
        <v>2.59</v>
      </c>
      <c r="D482">
        <v>0</v>
      </c>
      <c r="E482" s="49">
        <v>689710.6</v>
      </c>
      <c r="F482">
        <v>0</v>
      </c>
      <c r="G482" s="49">
        <v>16368.46</v>
      </c>
      <c r="H482" s="49">
        <v>8678.86</v>
      </c>
      <c r="I482" s="49">
        <v>85573.04</v>
      </c>
      <c r="J482" s="49">
        <v>5514.99</v>
      </c>
      <c r="K482">
        <v>0</v>
      </c>
      <c r="L482" s="49">
        <v>212482.26</v>
      </c>
      <c r="M482" s="49">
        <v>328617.59999999998</v>
      </c>
      <c r="N482" s="49">
        <v>1018328.2</v>
      </c>
    </row>
    <row r="483" spans="1:14" x14ac:dyDescent="0.2">
      <c r="A483">
        <v>100061</v>
      </c>
      <c r="B483" s="50">
        <v>41988330</v>
      </c>
      <c r="C483">
        <v>2.61</v>
      </c>
      <c r="D483">
        <v>0</v>
      </c>
      <c r="E483" s="49">
        <v>1402610.51</v>
      </c>
      <c r="F483">
        <v>0</v>
      </c>
      <c r="G483" s="49">
        <v>27064.13</v>
      </c>
      <c r="H483">
        <v>0</v>
      </c>
      <c r="I483" s="49">
        <v>154189.32999999999</v>
      </c>
      <c r="J483">
        <v>0</v>
      </c>
      <c r="K483">
        <v>0</v>
      </c>
      <c r="L483" s="49">
        <v>400703.28</v>
      </c>
      <c r="M483" s="49">
        <v>581956.74</v>
      </c>
      <c r="N483" s="49">
        <v>1984567.25</v>
      </c>
    </row>
    <row r="484" spans="1:14" x14ac:dyDescent="0.2">
      <c r="A484">
        <v>100062</v>
      </c>
      <c r="B484" s="50">
        <v>12755570</v>
      </c>
      <c r="C484">
        <v>2.56</v>
      </c>
      <c r="D484">
        <v>0</v>
      </c>
      <c r="E484" s="49">
        <v>426315.64</v>
      </c>
      <c r="F484">
        <v>0</v>
      </c>
      <c r="G484" s="49">
        <v>11651.77</v>
      </c>
      <c r="H484">
        <v>0</v>
      </c>
      <c r="I484" s="49">
        <v>60083.78</v>
      </c>
      <c r="J484" s="49">
        <v>1538.8</v>
      </c>
      <c r="K484">
        <v>0</v>
      </c>
      <c r="L484" s="49">
        <v>170572.48</v>
      </c>
      <c r="M484" s="49">
        <v>243846.83</v>
      </c>
      <c r="N484" s="49">
        <v>670162.47</v>
      </c>
    </row>
    <row r="485" spans="1:14" x14ac:dyDescent="0.2">
      <c r="A485">
        <v>100063</v>
      </c>
      <c r="B485" s="50">
        <v>194164229</v>
      </c>
      <c r="C485">
        <v>2.61</v>
      </c>
      <c r="D485">
        <v>0</v>
      </c>
      <c r="E485" s="49">
        <v>6486011.4100000001</v>
      </c>
      <c r="F485">
        <v>0</v>
      </c>
      <c r="G485" s="49">
        <v>117218.09</v>
      </c>
      <c r="H485">
        <v>0</v>
      </c>
      <c r="I485" s="49">
        <v>620303.56000000006</v>
      </c>
      <c r="J485">
        <v>0</v>
      </c>
      <c r="K485">
        <v>0</v>
      </c>
      <c r="L485" s="49">
        <v>1536123.11</v>
      </c>
      <c r="M485" s="49">
        <v>2273644.7599999998</v>
      </c>
      <c r="N485" s="49">
        <v>8759656.1699999999</v>
      </c>
    </row>
    <row r="486" spans="1:14" x14ac:dyDescent="0.2">
      <c r="A486">
        <v>100064</v>
      </c>
      <c r="B486" s="50">
        <v>18936960</v>
      </c>
      <c r="C486">
        <v>2.68</v>
      </c>
      <c r="D486">
        <v>0</v>
      </c>
      <c r="E486" s="49">
        <v>632130.12</v>
      </c>
      <c r="F486">
        <v>259.02</v>
      </c>
      <c r="G486" s="49">
        <v>6284.82</v>
      </c>
      <c r="H486">
        <v>0</v>
      </c>
      <c r="I486" s="49">
        <v>28947.119999999999</v>
      </c>
      <c r="J486" s="49">
        <v>2033.63</v>
      </c>
      <c r="K486">
        <v>0</v>
      </c>
      <c r="L486" s="49">
        <v>71664.62</v>
      </c>
      <c r="M486" s="49">
        <v>109189.21</v>
      </c>
      <c r="N486" s="49">
        <v>741319.33</v>
      </c>
    </row>
    <row r="487" spans="1:14" x14ac:dyDescent="0.2">
      <c r="A487">
        <v>100065</v>
      </c>
      <c r="B487" s="50">
        <v>16448340</v>
      </c>
      <c r="C487">
        <v>2.61</v>
      </c>
      <c r="D487">
        <v>0</v>
      </c>
      <c r="E487" s="49">
        <v>549453.01</v>
      </c>
      <c r="F487">
        <v>0</v>
      </c>
      <c r="G487" s="49">
        <v>9450.69</v>
      </c>
      <c r="H487">
        <v>0</v>
      </c>
      <c r="I487" s="49">
        <v>53292.51</v>
      </c>
      <c r="J487">
        <v>0</v>
      </c>
      <c r="K487">
        <v>0</v>
      </c>
      <c r="L487" s="49">
        <v>146892.85</v>
      </c>
      <c r="M487" s="49">
        <v>209636.04</v>
      </c>
      <c r="N487" s="49">
        <v>759089.05</v>
      </c>
    </row>
    <row r="488" spans="1:14" x14ac:dyDescent="0.2">
      <c r="A488">
        <v>101105</v>
      </c>
      <c r="B488" s="50">
        <v>13468954</v>
      </c>
      <c r="C488">
        <v>3.24</v>
      </c>
      <c r="D488">
        <v>0</v>
      </c>
      <c r="E488" s="49">
        <v>447016.8</v>
      </c>
      <c r="F488">
        <v>0</v>
      </c>
      <c r="G488" s="49">
        <v>83509.7</v>
      </c>
      <c r="H488">
        <v>0</v>
      </c>
      <c r="I488" s="49">
        <v>41939.65</v>
      </c>
      <c r="J488">
        <v>0</v>
      </c>
      <c r="K488">
        <v>0</v>
      </c>
      <c r="L488" s="49">
        <v>250701.74</v>
      </c>
      <c r="M488" s="49">
        <v>376151.09</v>
      </c>
      <c r="N488" s="49">
        <v>823167.89</v>
      </c>
    </row>
    <row r="489" spans="1:14" x14ac:dyDescent="0.2">
      <c r="A489">
        <v>101107</v>
      </c>
      <c r="B489" s="50">
        <v>15592215</v>
      </c>
      <c r="C489">
        <v>3.18</v>
      </c>
      <c r="D489">
        <v>0</v>
      </c>
      <c r="E489" s="49">
        <v>517805.92</v>
      </c>
      <c r="F489">
        <v>0</v>
      </c>
      <c r="G489" s="49">
        <v>42644.55</v>
      </c>
      <c r="H489">
        <v>0</v>
      </c>
      <c r="I489" s="49">
        <v>17306.63</v>
      </c>
      <c r="J489">
        <v>0</v>
      </c>
      <c r="K489">
        <v>0</v>
      </c>
      <c r="L489" s="49">
        <v>111623.5</v>
      </c>
      <c r="M489" s="49">
        <v>171574.68</v>
      </c>
      <c r="N489" s="49">
        <v>689380.6</v>
      </c>
    </row>
    <row r="490" spans="1:14" x14ac:dyDescent="0.2">
      <c r="A490">
        <v>102081</v>
      </c>
      <c r="B490" s="50">
        <v>23478719</v>
      </c>
      <c r="C490">
        <v>2.65</v>
      </c>
      <c r="D490">
        <v>0</v>
      </c>
      <c r="E490" s="49">
        <v>783979.08</v>
      </c>
      <c r="F490">
        <v>0</v>
      </c>
      <c r="G490" s="49">
        <v>21938.85</v>
      </c>
      <c r="H490">
        <v>0</v>
      </c>
      <c r="I490" s="49">
        <v>69091.520000000004</v>
      </c>
      <c r="J490" s="49">
        <v>6422.51</v>
      </c>
      <c r="K490">
        <v>0</v>
      </c>
      <c r="L490" s="49">
        <v>160701.4</v>
      </c>
      <c r="M490" s="49">
        <v>258154.28</v>
      </c>
      <c r="N490" s="49">
        <v>1042133.36</v>
      </c>
    </row>
    <row r="491" spans="1:14" x14ac:dyDescent="0.2">
      <c r="A491">
        <v>102085</v>
      </c>
      <c r="B491" s="50">
        <v>45947703</v>
      </c>
      <c r="C491">
        <v>2.5099999999999998</v>
      </c>
      <c r="D491">
        <v>0</v>
      </c>
      <c r="E491" s="49">
        <v>1536448.46</v>
      </c>
      <c r="F491">
        <v>0</v>
      </c>
      <c r="G491" s="49">
        <v>54598.63</v>
      </c>
      <c r="H491">
        <v>0</v>
      </c>
      <c r="I491" s="49">
        <v>154138.9</v>
      </c>
      <c r="J491">
        <v>0</v>
      </c>
      <c r="K491">
        <v>74.489999999999995</v>
      </c>
      <c r="L491" s="49">
        <v>314275.24</v>
      </c>
      <c r="M491" s="49">
        <v>523087.26</v>
      </c>
      <c r="N491" s="49">
        <v>2059535.72</v>
      </c>
    </row>
    <row r="492" spans="1:14" x14ac:dyDescent="0.2">
      <c r="A492">
        <v>103127</v>
      </c>
      <c r="B492" s="50">
        <v>20001457</v>
      </c>
      <c r="C492">
        <v>1.18</v>
      </c>
      <c r="D492">
        <v>0</v>
      </c>
      <c r="E492" s="49">
        <v>677954.59</v>
      </c>
      <c r="F492">
        <v>0</v>
      </c>
      <c r="G492" s="49">
        <v>6120</v>
      </c>
      <c r="H492">
        <v>0</v>
      </c>
      <c r="I492" s="49">
        <v>88359.84</v>
      </c>
      <c r="J492" s="49">
        <v>3028.44</v>
      </c>
      <c r="K492">
        <v>0</v>
      </c>
      <c r="L492" s="49">
        <v>169495.54</v>
      </c>
      <c r="M492" s="49">
        <v>267003.82</v>
      </c>
      <c r="N492" s="49">
        <v>944958.41</v>
      </c>
    </row>
    <row r="493" spans="1:14" x14ac:dyDescent="0.2">
      <c r="A493">
        <v>103128</v>
      </c>
      <c r="B493" s="50">
        <v>19377270</v>
      </c>
      <c r="C493">
        <v>1.21</v>
      </c>
      <c r="D493">
        <v>0</v>
      </c>
      <c r="E493" s="49">
        <v>656598.21</v>
      </c>
      <c r="F493">
        <v>13.39</v>
      </c>
      <c r="G493" s="49">
        <v>4628</v>
      </c>
      <c r="H493">
        <v>0</v>
      </c>
      <c r="I493" s="49">
        <v>66813.960000000006</v>
      </c>
      <c r="J493" s="49">
        <v>1027.07</v>
      </c>
      <c r="K493">
        <v>0</v>
      </c>
      <c r="L493" s="49">
        <v>128268.62</v>
      </c>
      <c r="M493" s="49">
        <v>200751.04</v>
      </c>
      <c r="N493" s="49">
        <v>857349.25</v>
      </c>
    </row>
    <row r="494" spans="1:14" x14ac:dyDescent="0.2">
      <c r="A494">
        <v>103129</v>
      </c>
      <c r="B494" s="50">
        <v>25201184</v>
      </c>
      <c r="C494">
        <v>1.31</v>
      </c>
      <c r="D494">
        <v>0</v>
      </c>
      <c r="E494" s="49">
        <v>853076.96</v>
      </c>
      <c r="F494">
        <v>0</v>
      </c>
      <c r="G494" s="49">
        <v>8043</v>
      </c>
      <c r="H494">
        <v>0</v>
      </c>
      <c r="I494" s="49">
        <v>96408.2</v>
      </c>
      <c r="J494">
        <v>0</v>
      </c>
      <c r="K494">
        <v>0</v>
      </c>
      <c r="L494" s="49">
        <v>188863.51</v>
      </c>
      <c r="M494" s="49">
        <v>293314.71000000002</v>
      </c>
      <c r="N494" s="49">
        <v>1146391.67</v>
      </c>
    </row>
    <row r="495" spans="1:14" x14ac:dyDescent="0.2">
      <c r="A495">
        <v>103130</v>
      </c>
      <c r="B495" s="50">
        <v>32441582</v>
      </c>
      <c r="C495">
        <v>1.85</v>
      </c>
      <c r="D495">
        <v>0</v>
      </c>
      <c r="E495" s="49">
        <v>1092160.46</v>
      </c>
      <c r="F495">
        <v>0</v>
      </c>
      <c r="G495" s="49">
        <v>31475.43</v>
      </c>
      <c r="H495">
        <v>0</v>
      </c>
      <c r="I495" s="49">
        <v>187201.54</v>
      </c>
      <c r="J495" s="49">
        <v>5169.34</v>
      </c>
      <c r="K495" s="49">
        <v>2037.02</v>
      </c>
      <c r="L495" s="49">
        <v>401995.8</v>
      </c>
      <c r="M495" s="49">
        <v>627879.12</v>
      </c>
      <c r="N495" s="49">
        <v>1720039.58</v>
      </c>
    </row>
    <row r="496" spans="1:14" x14ac:dyDescent="0.2">
      <c r="A496">
        <v>103131</v>
      </c>
      <c r="B496" s="50">
        <v>34863604</v>
      </c>
      <c r="C496">
        <v>1.0900000000000001</v>
      </c>
      <c r="D496">
        <v>0</v>
      </c>
      <c r="E496" s="49">
        <v>1182787.1599999999</v>
      </c>
      <c r="F496">
        <v>0</v>
      </c>
      <c r="G496" s="49">
        <v>12150</v>
      </c>
      <c r="H496">
        <v>0</v>
      </c>
      <c r="I496" s="49">
        <v>175413.86</v>
      </c>
      <c r="J496">
        <v>0</v>
      </c>
      <c r="K496">
        <v>0</v>
      </c>
      <c r="L496" s="49">
        <v>338938.11</v>
      </c>
      <c r="M496" s="49">
        <v>526501.97</v>
      </c>
      <c r="N496" s="49">
        <v>1709289.13</v>
      </c>
    </row>
    <row r="497" spans="1:14" x14ac:dyDescent="0.2">
      <c r="A497">
        <v>103132</v>
      </c>
      <c r="B497" s="50">
        <v>135872661</v>
      </c>
      <c r="C497">
        <v>1.17</v>
      </c>
      <c r="D497">
        <v>0</v>
      </c>
      <c r="E497" s="49">
        <v>4605905.21</v>
      </c>
      <c r="F497">
        <v>0</v>
      </c>
      <c r="G497" s="49">
        <v>31069</v>
      </c>
      <c r="H497">
        <v>0</v>
      </c>
      <c r="I497" s="49">
        <v>448545.87</v>
      </c>
      <c r="J497">
        <v>0</v>
      </c>
      <c r="K497">
        <v>0</v>
      </c>
      <c r="L497" s="49">
        <v>817483.11</v>
      </c>
      <c r="M497" s="49">
        <v>1297097.98</v>
      </c>
      <c r="N497" s="49">
        <v>5903003.1900000004</v>
      </c>
    </row>
    <row r="498" spans="1:14" x14ac:dyDescent="0.2">
      <c r="A498">
        <v>103135</v>
      </c>
      <c r="B498" s="50">
        <v>27531923</v>
      </c>
      <c r="C498">
        <v>1.2</v>
      </c>
      <c r="D498">
        <v>0</v>
      </c>
      <c r="E498" s="49">
        <v>933012.82</v>
      </c>
      <c r="F498">
        <v>0</v>
      </c>
      <c r="G498" s="49">
        <v>8789</v>
      </c>
      <c r="H498">
        <v>0</v>
      </c>
      <c r="I498" s="49">
        <v>126140.1</v>
      </c>
      <c r="J498">
        <v>0</v>
      </c>
      <c r="K498">
        <v>0</v>
      </c>
      <c r="L498" s="49">
        <v>232821.25</v>
      </c>
      <c r="M498" s="49">
        <v>367750.35</v>
      </c>
      <c r="N498" s="49">
        <v>1300763.17</v>
      </c>
    </row>
    <row r="499" spans="1:14" x14ac:dyDescent="0.2">
      <c r="A499">
        <v>104041</v>
      </c>
      <c r="B499" s="50">
        <v>7770031</v>
      </c>
      <c r="C499">
        <v>2.62</v>
      </c>
      <c r="D499">
        <v>0</v>
      </c>
      <c r="E499" s="49">
        <v>259529.45</v>
      </c>
      <c r="F499">
        <v>0</v>
      </c>
      <c r="G499" s="49">
        <v>11083.91</v>
      </c>
      <c r="H499">
        <v>0</v>
      </c>
      <c r="I499" s="49">
        <v>26477.25</v>
      </c>
      <c r="J499">
        <v>0</v>
      </c>
      <c r="K499">
        <v>0</v>
      </c>
      <c r="L499" s="49">
        <v>110526.35</v>
      </c>
      <c r="M499" s="49">
        <v>148087.51</v>
      </c>
      <c r="N499" s="49">
        <v>407616.96</v>
      </c>
    </row>
    <row r="500" spans="1:14" x14ac:dyDescent="0.2">
      <c r="A500">
        <v>104042</v>
      </c>
      <c r="B500" s="50">
        <v>20716732</v>
      </c>
      <c r="C500">
        <v>2.57</v>
      </c>
      <c r="D500">
        <v>0</v>
      </c>
      <c r="E500" s="49">
        <v>692321.9</v>
      </c>
      <c r="F500">
        <v>0</v>
      </c>
      <c r="G500" s="49">
        <v>13543</v>
      </c>
      <c r="H500">
        <v>0</v>
      </c>
      <c r="I500" s="49">
        <v>51534.7</v>
      </c>
      <c r="J500">
        <v>0</v>
      </c>
      <c r="K500">
        <v>326.60000000000002</v>
      </c>
      <c r="L500" s="49">
        <v>221678.32</v>
      </c>
      <c r="M500" s="49">
        <v>287082.62</v>
      </c>
      <c r="N500" s="49">
        <v>979404.52</v>
      </c>
    </row>
    <row r="501" spans="1:14" x14ac:dyDescent="0.2">
      <c r="A501">
        <v>104043</v>
      </c>
      <c r="B501" s="50">
        <v>18493232</v>
      </c>
      <c r="C501">
        <v>2.52</v>
      </c>
      <c r="D501">
        <v>0</v>
      </c>
      <c r="E501" s="49">
        <v>618333.05000000005</v>
      </c>
      <c r="F501">
        <v>0</v>
      </c>
      <c r="G501" s="49">
        <v>15713.27</v>
      </c>
      <c r="H501">
        <v>0</v>
      </c>
      <c r="I501" s="49">
        <v>63729.75</v>
      </c>
      <c r="J501">
        <v>0</v>
      </c>
      <c r="K501">
        <v>0</v>
      </c>
      <c r="L501" s="49">
        <v>293021.69</v>
      </c>
      <c r="M501" s="49">
        <v>372464.71</v>
      </c>
      <c r="N501" s="49">
        <v>990797.76</v>
      </c>
    </row>
    <row r="502" spans="1:14" x14ac:dyDescent="0.2">
      <c r="A502">
        <v>104044</v>
      </c>
      <c r="B502" s="50">
        <v>223885247</v>
      </c>
      <c r="C502">
        <v>2.66</v>
      </c>
      <c r="D502">
        <v>0</v>
      </c>
      <c r="E502" s="49">
        <v>7474995.5499999998</v>
      </c>
      <c r="F502">
        <v>0</v>
      </c>
      <c r="G502" s="49">
        <v>56587</v>
      </c>
      <c r="H502">
        <v>0</v>
      </c>
      <c r="I502" s="49">
        <v>204711.94</v>
      </c>
      <c r="J502">
        <v>0</v>
      </c>
      <c r="K502" s="49">
        <v>82251.839999999997</v>
      </c>
      <c r="L502" s="49">
        <v>789317.39</v>
      </c>
      <c r="M502" s="49">
        <v>1132868.17</v>
      </c>
      <c r="N502" s="49">
        <v>8607863.7200000007</v>
      </c>
    </row>
    <row r="503" spans="1:14" x14ac:dyDescent="0.2">
      <c r="A503">
        <v>104045</v>
      </c>
      <c r="B503" s="50">
        <v>63575703</v>
      </c>
      <c r="C503">
        <v>2.66</v>
      </c>
      <c r="D503">
        <v>0</v>
      </c>
      <c r="E503" s="49">
        <v>2122641.41</v>
      </c>
      <c r="F503">
        <v>0</v>
      </c>
      <c r="G503" s="49">
        <v>23326</v>
      </c>
      <c r="H503">
        <v>0</v>
      </c>
      <c r="I503" s="49">
        <v>67972.539999999994</v>
      </c>
      <c r="J503">
        <v>0</v>
      </c>
      <c r="K503" s="49">
        <v>34766.69</v>
      </c>
      <c r="L503" s="49">
        <v>278197.32</v>
      </c>
      <c r="M503" s="49">
        <v>404262.54</v>
      </c>
      <c r="N503" s="49">
        <v>2526903.9500000002</v>
      </c>
    </row>
    <row r="504" spans="1:14" x14ac:dyDescent="0.2">
      <c r="A504">
        <v>105123</v>
      </c>
      <c r="B504" s="50">
        <v>17200957</v>
      </c>
      <c r="C504">
        <v>2.2400000000000002</v>
      </c>
      <c r="D504">
        <v>0</v>
      </c>
      <c r="E504" s="49">
        <v>576776.99</v>
      </c>
      <c r="F504">
        <v>0</v>
      </c>
      <c r="G504" s="49">
        <v>19984.95</v>
      </c>
      <c r="H504">
        <v>0</v>
      </c>
      <c r="I504" s="49">
        <v>52626.96</v>
      </c>
      <c r="J504">
        <v>0</v>
      </c>
      <c r="K504">
        <v>0</v>
      </c>
      <c r="L504" s="49">
        <v>137034.06</v>
      </c>
      <c r="M504" s="49">
        <v>209645.96</v>
      </c>
      <c r="N504" s="49">
        <v>786422.95</v>
      </c>
    </row>
    <row r="505" spans="1:14" x14ac:dyDescent="0.2">
      <c r="A505">
        <v>105124</v>
      </c>
      <c r="B505" s="50">
        <v>30994315</v>
      </c>
      <c r="C505">
        <v>2.19</v>
      </c>
      <c r="D505">
        <v>0</v>
      </c>
      <c r="E505" s="49">
        <v>1039823</v>
      </c>
      <c r="F505">
        <v>0</v>
      </c>
      <c r="G505" s="49">
        <v>42949</v>
      </c>
      <c r="H505">
        <v>0</v>
      </c>
      <c r="I505" s="49">
        <v>113098.94</v>
      </c>
      <c r="J505">
        <v>0</v>
      </c>
      <c r="K505">
        <v>0</v>
      </c>
      <c r="L505" s="49">
        <v>292533.96999999997</v>
      </c>
      <c r="M505" s="49">
        <v>448581.91</v>
      </c>
      <c r="N505" s="49">
        <v>1488404.91</v>
      </c>
    </row>
    <row r="506" spans="1:14" x14ac:dyDescent="0.2">
      <c r="A506">
        <v>105125</v>
      </c>
      <c r="B506" s="50">
        <v>9241370</v>
      </c>
      <c r="C506">
        <v>2.2799999999999998</v>
      </c>
      <c r="D506">
        <v>0</v>
      </c>
      <c r="E506" s="49">
        <v>309751.87</v>
      </c>
      <c r="F506">
        <v>0</v>
      </c>
      <c r="G506" s="49">
        <v>7458.31</v>
      </c>
      <c r="H506">
        <v>0</v>
      </c>
      <c r="I506" s="49">
        <v>23112.37</v>
      </c>
      <c r="J506">
        <v>0</v>
      </c>
      <c r="K506">
        <v>0</v>
      </c>
      <c r="L506" s="49">
        <v>48228.77</v>
      </c>
      <c r="M506" s="49">
        <v>78799.44</v>
      </c>
      <c r="N506" s="49">
        <v>388551.31</v>
      </c>
    </row>
    <row r="507" spans="1:14" x14ac:dyDescent="0.2">
      <c r="A507">
        <v>106001</v>
      </c>
      <c r="B507" s="50">
        <v>6332694</v>
      </c>
      <c r="C507">
        <v>2.44</v>
      </c>
      <c r="D507">
        <v>0</v>
      </c>
      <c r="E507" s="49">
        <v>211911.45</v>
      </c>
      <c r="F507">
        <v>0</v>
      </c>
      <c r="G507" s="49">
        <v>3804</v>
      </c>
      <c r="H507">
        <v>0</v>
      </c>
      <c r="I507" s="49">
        <v>15675.31</v>
      </c>
      <c r="J507">
        <v>0</v>
      </c>
      <c r="K507" s="49">
        <v>63036.34</v>
      </c>
      <c r="L507" s="49">
        <v>61988.67</v>
      </c>
      <c r="M507" s="49">
        <v>144504.32000000001</v>
      </c>
      <c r="N507" s="49">
        <v>356415.77</v>
      </c>
    </row>
    <row r="508" spans="1:14" x14ac:dyDescent="0.2">
      <c r="A508">
        <v>106002</v>
      </c>
      <c r="B508" s="50">
        <v>7863685</v>
      </c>
      <c r="C508">
        <v>1.88</v>
      </c>
      <c r="D508">
        <v>0</v>
      </c>
      <c r="E508" s="49">
        <v>264653.58</v>
      </c>
      <c r="F508">
        <v>0</v>
      </c>
      <c r="G508" s="49">
        <v>7755.81</v>
      </c>
      <c r="H508">
        <v>0</v>
      </c>
      <c r="I508" s="49">
        <v>35738.21</v>
      </c>
      <c r="J508">
        <v>0</v>
      </c>
      <c r="K508" s="49">
        <v>3809.18</v>
      </c>
      <c r="L508" s="49">
        <v>121734.13</v>
      </c>
      <c r="M508" s="49">
        <v>169037.32</v>
      </c>
      <c r="N508" s="49">
        <v>433690.9</v>
      </c>
    </row>
    <row r="509" spans="1:14" x14ac:dyDescent="0.2">
      <c r="A509">
        <v>106003</v>
      </c>
      <c r="B509" s="50">
        <v>57012409</v>
      </c>
      <c r="C509">
        <v>1.9</v>
      </c>
      <c r="D509">
        <v>0</v>
      </c>
      <c r="E509" s="49">
        <v>1918370.64</v>
      </c>
      <c r="F509">
        <v>0</v>
      </c>
      <c r="G509" s="49">
        <v>27919</v>
      </c>
      <c r="H509">
        <v>0</v>
      </c>
      <c r="I509" s="49">
        <v>128647.37</v>
      </c>
      <c r="J509">
        <v>0</v>
      </c>
      <c r="K509" s="49">
        <v>38105.47</v>
      </c>
      <c r="L509" s="49">
        <v>427422.4</v>
      </c>
      <c r="M509" s="49">
        <v>622094.24</v>
      </c>
      <c r="N509" s="49">
        <v>2540464.88</v>
      </c>
    </row>
    <row r="510" spans="1:14" x14ac:dyDescent="0.2">
      <c r="A510">
        <v>106004</v>
      </c>
      <c r="B510" s="50">
        <v>474284709</v>
      </c>
      <c r="C510">
        <v>1.86</v>
      </c>
      <c r="D510">
        <v>0</v>
      </c>
      <c r="E510" s="49">
        <v>15965381.359999999</v>
      </c>
      <c r="F510">
        <v>0</v>
      </c>
      <c r="G510" s="49">
        <v>95617</v>
      </c>
      <c r="H510">
        <v>0</v>
      </c>
      <c r="I510" s="49">
        <v>392323.46</v>
      </c>
      <c r="J510">
        <v>0</v>
      </c>
      <c r="K510">
        <v>0</v>
      </c>
      <c r="L510" s="49">
        <v>1228320.96</v>
      </c>
      <c r="M510" s="49">
        <v>1716261.42</v>
      </c>
      <c r="N510" s="49">
        <v>17681642.780000001</v>
      </c>
    </row>
    <row r="511" spans="1:14" x14ac:dyDescent="0.2">
      <c r="A511">
        <v>106005</v>
      </c>
      <c r="B511" s="50">
        <v>103302527</v>
      </c>
      <c r="C511">
        <v>1.92</v>
      </c>
      <c r="D511">
        <v>0</v>
      </c>
      <c r="E511" s="49">
        <v>3475245.76</v>
      </c>
      <c r="F511">
        <v>0</v>
      </c>
      <c r="G511" s="49">
        <v>29327</v>
      </c>
      <c r="H511">
        <v>0</v>
      </c>
      <c r="I511" s="49">
        <v>135135.29999999999</v>
      </c>
      <c r="J511">
        <v>0</v>
      </c>
      <c r="K511" s="49">
        <v>7710.69</v>
      </c>
      <c r="L511" s="49">
        <v>454946.54</v>
      </c>
      <c r="M511" s="49">
        <v>627119.53</v>
      </c>
      <c r="N511" s="49">
        <v>4102365.29</v>
      </c>
    </row>
    <row r="512" spans="1:14" x14ac:dyDescent="0.2">
      <c r="A512">
        <v>106006</v>
      </c>
      <c r="B512" s="50">
        <v>25676559</v>
      </c>
      <c r="C512">
        <v>1.9</v>
      </c>
      <c r="D512">
        <v>0</v>
      </c>
      <c r="E512" s="49">
        <v>863972.56</v>
      </c>
      <c r="F512">
        <v>0</v>
      </c>
      <c r="G512" s="49">
        <v>12711.13</v>
      </c>
      <c r="H512">
        <v>0</v>
      </c>
      <c r="I512" s="49">
        <v>58571.96</v>
      </c>
      <c r="J512">
        <v>0</v>
      </c>
      <c r="K512" s="49">
        <v>5440.61</v>
      </c>
      <c r="L512" s="49">
        <v>195641.76</v>
      </c>
      <c r="M512" s="49">
        <v>272365.46000000002</v>
      </c>
      <c r="N512" s="49">
        <v>1136338.02</v>
      </c>
    </row>
    <row r="513" spans="1:14" x14ac:dyDescent="0.2">
      <c r="A513">
        <v>106008</v>
      </c>
      <c r="B513" s="50">
        <v>4990676</v>
      </c>
      <c r="C513">
        <v>1.88</v>
      </c>
      <c r="D513">
        <v>0</v>
      </c>
      <c r="E513" s="49">
        <v>167962</v>
      </c>
      <c r="F513">
        <v>0</v>
      </c>
      <c r="G513" s="49">
        <v>1786.93</v>
      </c>
      <c r="H513">
        <v>0</v>
      </c>
      <c r="I513" s="49">
        <v>8234.0499999999993</v>
      </c>
      <c r="J513">
        <v>0</v>
      </c>
      <c r="K513" s="49">
        <v>41017.18</v>
      </c>
      <c r="L513" s="49">
        <v>27324.79</v>
      </c>
      <c r="M513" s="49">
        <v>78362.95</v>
      </c>
      <c r="N513" s="49">
        <v>246324.95</v>
      </c>
    </row>
    <row r="514" spans="1:14" x14ac:dyDescent="0.2">
      <c r="A514">
        <v>107151</v>
      </c>
      <c r="B514" s="50">
        <v>5363550</v>
      </c>
      <c r="C514">
        <v>2.5099999999999998</v>
      </c>
      <c r="D514">
        <v>0</v>
      </c>
      <c r="E514" s="49">
        <v>179352.12</v>
      </c>
      <c r="F514">
        <v>0</v>
      </c>
      <c r="G514" s="49">
        <v>8047</v>
      </c>
      <c r="H514">
        <v>0</v>
      </c>
      <c r="I514" s="49">
        <v>11081.79</v>
      </c>
      <c r="J514">
        <v>45.75</v>
      </c>
      <c r="K514" s="49">
        <v>26854</v>
      </c>
      <c r="L514" s="49">
        <v>66568.56</v>
      </c>
      <c r="M514" s="49">
        <v>112597.1</v>
      </c>
      <c r="N514" s="49">
        <v>291949.21999999997</v>
      </c>
    </row>
    <row r="515" spans="1:14" x14ac:dyDescent="0.2">
      <c r="A515">
        <v>107152</v>
      </c>
      <c r="B515" s="50">
        <v>39473159</v>
      </c>
      <c r="C515">
        <v>2.2599999999999998</v>
      </c>
      <c r="D515">
        <v>0</v>
      </c>
      <c r="E515" s="49">
        <v>1323330.55</v>
      </c>
      <c r="F515" s="49">
        <v>5480.93</v>
      </c>
      <c r="G515" s="49">
        <v>69767</v>
      </c>
      <c r="H515">
        <v>51.1</v>
      </c>
      <c r="I515" s="49">
        <v>61878.61</v>
      </c>
      <c r="J515" s="49">
        <v>46237.97</v>
      </c>
      <c r="K515">
        <v>0</v>
      </c>
      <c r="L515" s="49">
        <v>386057.63</v>
      </c>
      <c r="M515" s="49">
        <v>569473.24</v>
      </c>
      <c r="N515" s="49">
        <v>1892803.79</v>
      </c>
    </row>
    <row r="516" spans="1:14" x14ac:dyDescent="0.2">
      <c r="A516">
        <v>107153</v>
      </c>
      <c r="B516" s="50">
        <v>18848349</v>
      </c>
      <c r="C516">
        <v>3.05</v>
      </c>
      <c r="D516">
        <v>0</v>
      </c>
      <c r="E516" s="49">
        <v>626780.17000000004</v>
      </c>
      <c r="F516">
        <v>0</v>
      </c>
      <c r="G516" s="49">
        <v>31504</v>
      </c>
      <c r="H516">
        <v>0</v>
      </c>
      <c r="I516" s="49">
        <v>33613.360000000001</v>
      </c>
      <c r="J516">
        <v>0</v>
      </c>
      <c r="K516">
        <v>0</v>
      </c>
      <c r="L516" s="49">
        <v>206642.51</v>
      </c>
      <c r="M516" s="49">
        <v>271759.86</v>
      </c>
      <c r="N516" s="49">
        <v>898540.03</v>
      </c>
    </row>
    <row r="517" spans="1:14" x14ac:dyDescent="0.2">
      <c r="A517">
        <v>107154</v>
      </c>
      <c r="B517" s="50">
        <v>25231005</v>
      </c>
      <c r="C517">
        <v>2.38</v>
      </c>
      <c r="D517">
        <v>0</v>
      </c>
      <c r="E517" s="49">
        <v>844826.39</v>
      </c>
      <c r="F517">
        <v>0</v>
      </c>
      <c r="G517" s="49">
        <v>57725</v>
      </c>
      <c r="H517">
        <v>0</v>
      </c>
      <c r="I517" s="49">
        <v>51878.97</v>
      </c>
      <c r="J517" s="49">
        <v>18983.240000000002</v>
      </c>
      <c r="K517" s="49">
        <v>18026.849999999999</v>
      </c>
      <c r="L517" s="49">
        <v>336130.14</v>
      </c>
      <c r="M517" s="49">
        <v>482744.2</v>
      </c>
      <c r="N517" s="49">
        <v>1327570.5900000001</v>
      </c>
    </row>
    <row r="518" spans="1:14" x14ac:dyDescent="0.2">
      <c r="A518">
        <v>107155</v>
      </c>
      <c r="B518" s="50">
        <v>33226466</v>
      </c>
      <c r="C518">
        <v>2.44</v>
      </c>
      <c r="D518">
        <v>0</v>
      </c>
      <c r="E518" s="49">
        <v>1111859.8899999999</v>
      </c>
      <c r="F518">
        <v>0</v>
      </c>
      <c r="G518" s="49">
        <v>49709</v>
      </c>
      <c r="H518">
        <v>0</v>
      </c>
      <c r="I518" s="49">
        <v>60244.37</v>
      </c>
      <c r="J518">
        <v>0</v>
      </c>
      <c r="K518" s="49">
        <v>20925.580000000002</v>
      </c>
      <c r="L518" s="49">
        <v>348036.89</v>
      </c>
      <c r="M518" s="49">
        <v>478915.84000000003</v>
      </c>
      <c r="N518" s="49">
        <v>1590775.73</v>
      </c>
    </row>
    <row r="519" spans="1:14" x14ac:dyDescent="0.2">
      <c r="A519">
        <v>107156</v>
      </c>
      <c r="B519" s="50">
        <v>19245679</v>
      </c>
      <c r="C519">
        <v>2.6</v>
      </c>
      <c r="D519">
        <v>0</v>
      </c>
      <c r="E519" s="49">
        <v>642963.49</v>
      </c>
      <c r="F519">
        <v>0</v>
      </c>
      <c r="G519" s="49">
        <v>32477.93</v>
      </c>
      <c r="H519">
        <v>0</v>
      </c>
      <c r="I519" s="49">
        <v>35689.58</v>
      </c>
      <c r="J519">
        <v>0</v>
      </c>
      <c r="K519" s="49">
        <v>83175.83</v>
      </c>
      <c r="L519" s="49">
        <v>225672.83</v>
      </c>
      <c r="M519" s="49">
        <v>377016.16</v>
      </c>
      <c r="N519" s="49">
        <v>1019979.65</v>
      </c>
    </row>
    <row r="520" spans="1:14" x14ac:dyDescent="0.2">
      <c r="A520">
        <v>107158</v>
      </c>
      <c r="B520" s="50">
        <v>6016816</v>
      </c>
      <c r="C520">
        <v>2.29</v>
      </c>
      <c r="D520">
        <v>0</v>
      </c>
      <c r="E520" s="49">
        <v>201650.76</v>
      </c>
      <c r="F520">
        <v>0</v>
      </c>
      <c r="G520" s="49">
        <v>14064</v>
      </c>
      <c r="H520">
        <v>0</v>
      </c>
      <c r="I520" s="49">
        <v>11222.3</v>
      </c>
      <c r="J520" s="49">
        <v>1548.4</v>
      </c>
      <c r="K520">
        <v>0</v>
      </c>
      <c r="L520" s="49">
        <v>74801.679999999993</v>
      </c>
      <c r="M520" s="49">
        <v>101636.38</v>
      </c>
      <c r="N520" s="49">
        <v>303287.14</v>
      </c>
    </row>
    <row r="521" spans="1:14" x14ac:dyDescent="0.2">
      <c r="A521">
        <v>108142</v>
      </c>
      <c r="B521" s="50">
        <v>134787867</v>
      </c>
      <c r="C521">
        <v>2.12</v>
      </c>
      <c r="D521">
        <v>0</v>
      </c>
      <c r="E521" s="49">
        <v>4525211.49</v>
      </c>
      <c r="F521" s="49">
        <v>21941.07</v>
      </c>
      <c r="G521" s="49">
        <v>72392.350000000006</v>
      </c>
      <c r="H521" s="49">
        <v>4092.82</v>
      </c>
      <c r="I521" s="49">
        <v>401967.96</v>
      </c>
      <c r="J521">
        <v>0</v>
      </c>
      <c r="K521">
        <v>0</v>
      </c>
      <c r="L521" s="49">
        <v>1062129.8799999999</v>
      </c>
      <c r="M521" s="49">
        <v>1562524.08</v>
      </c>
      <c r="N521" s="49">
        <v>6087735.5700000003</v>
      </c>
    </row>
    <row r="522" spans="1:14" x14ac:dyDescent="0.2">
      <c r="A522">
        <v>108143</v>
      </c>
      <c r="B522" s="50">
        <v>10130724</v>
      </c>
      <c r="C522">
        <v>2.4300000000000002</v>
      </c>
      <c r="D522">
        <v>0</v>
      </c>
      <c r="E522" s="49">
        <v>339039.98</v>
      </c>
      <c r="F522">
        <v>0</v>
      </c>
      <c r="G522" s="49">
        <v>6675.97</v>
      </c>
      <c r="H522" s="49">
        <v>5659.96</v>
      </c>
      <c r="I522" s="49">
        <v>36194.03</v>
      </c>
      <c r="J522">
        <v>615.01</v>
      </c>
      <c r="K522">
        <v>0</v>
      </c>
      <c r="L522" s="49">
        <v>94596.3</v>
      </c>
      <c r="M522" s="49">
        <v>143741.26999999999</v>
      </c>
      <c r="N522" s="49">
        <v>482781.25</v>
      </c>
    </row>
    <row r="523" spans="1:14" x14ac:dyDescent="0.2">
      <c r="A523">
        <v>108144</v>
      </c>
      <c r="B523" s="50">
        <v>8525129</v>
      </c>
      <c r="C523">
        <v>2.2999999999999998</v>
      </c>
      <c r="D523">
        <v>0</v>
      </c>
      <c r="E523" s="49">
        <v>285686.45</v>
      </c>
      <c r="F523">
        <v>0</v>
      </c>
      <c r="G523" s="49">
        <v>5333.4</v>
      </c>
      <c r="H523">
        <v>379.01</v>
      </c>
      <c r="I523" s="49">
        <v>29511.85</v>
      </c>
      <c r="J523">
        <v>460.11</v>
      </c>
      <c r="K523">
        <v>0</v>
      </c>
      <c r="L523" s="49">
        <v>80023.61</v>
      </c>
      <c r="M523" s="49">
        <v>115707.98</v>
      </c>
      <c r="N523" s="49">
        <v>401394.43</v>
      </c>
    </row>
    <row r="524" spans="1:14" x14ac:dyDescent="0.2">
      <c r="A524">
        <v>108147</v>
      </c>
      <c r="B524" s="50">
        <v>14142215</v>
      </c>
      <c r="C524">
        <v>2.48</v>
      </c>
      <c r="D524">
        <v>0</v>
      </c>
      <c r="E524" s="49">
        <v>473048.04</v>
      </c>
      <c r="F524" s="49">
        <v>1286.44</v>
      </c>
      <c r="G524" s="49">
        <v>6589.68</v>
      </c>
      <c r="H524" s="49">
        <v>6900.06</v>
      </c>
      <c r="I524" s="49">
        <v>36684.75</v>
      </c>
      <c r="J524" s="49">
        <v>3472.87</v>
      </c>
      <c r="K524">
        <v>0</v>
      </c>
      <c r="L524" s="49">
        <v>92227.12</v>
      </c>
      <c r="M524" s="49">
        <v>147160.92000000001</v>
      </c>
      <c r="N524" s="49">
        <v>620208.96</v>
      </c>
    </row>
    <row r="525" spans="1:14" x14ac:dyDescent="0.2">
      <c r="A525">
        <v>109002</v>
      </c>
      <c r="B525" s="50">
        <v>121489679</v>
      </c>
      <c r="C525">
        <v>2.4500000000000002</v>
      </c>
      <c r="D525">
        <v>0</v>
      </c>
      <c r="E525" s="49">
        <v>4065002.14</v>
      </c>
      <c r="F525">
        <v>0</v>
      </c>
      <c r="G525" s="49">
        <v>130446.83</v>
      </c>
      <c r="H525">
        <v>0</v>
      </c>
      <c r="I525" s="49">
        <v>252041.37</v>
      </c>
      <c r="J525">
        <v>0</v>
      </c>
      <c r="K525">
        <v>0</v>
      </c>
      <c r="L525" s="49">
        <v>566277.26</v>
      </c>
      <c r="M525" s="49">
        <v>948765.46</v>
      </c>
      <c r="N525" s="49">
        <v>5013767.5999999996</v>
      </c>
    </row>
    <row r="526" spans="1:14" x14ac:dyDescent="0.2">
      <c r="A526">
        <v>109003</v>
      </c>
      <c r="B526" s="50">
        <v>182448543</v>
      </c>
      <c r="C526">
        <v>2.54</v>
      </c>
      <c r="D526">
        <v>0</v>
      </c>
      <c r="E526" s="49">
        <v>6099032.21</v>
      </c>
      <c r="F526">
        <v>0</v>
      </c>
      <c r="G526" s="49">
        <v>272183.92</v>
      </c>
      <c r="H526">
        <v>0</v>
      </c>
      <c r="I526" s="49">
        <v>512462.72</v>
      </c>
      <c r="J526">
        <v>0</v>
      </c>
      <c r="K526">
        <v>0</v>
      </c>
      <c r="L526" s="49">
        <v>1056761.52</v>
      </c>
      <c r="M526" s="49">
        <v>1841408.16</v>
      </c>
      <c r="N526" s="49">
        <v>7940440.3700000001</v>
      </c>
    </row>
    <row r="527" spans="1:14" x14ac:dyDescent="0.2">
      <c r="A527">
        <v>110014</v>
      </c>
      <c r="B527" s="50">
        <v>19677715</v>
      </c>
      <c r="C527">
        <v>2.37</v>
      </c>
      <c r="D527">
        <v>0</v>
      </c>
      <c r="E527" s="49">
        <v>658949.41</v>
      </c>
      <c r="F527">
        <v>0</v>
      </c>
      <c r="G527" s="49">
        <v>24880.799999999999</v>
      </c>
      <c r="H527">
        <v>0</v>
      </c>
      <c r="I527" s="49">
        <v>303619.59999999998</v>
      </c>
      <c r="J527">
        <v>0</v>
      </c>
      <c r="K527">
        <v>0</v>
      </c>
      <c r="L527" s="49">
        <v>367981.94</v>
      </c>
      <c r="M527" s="49">
        <v>696482.34</v>
      </c>
      <c r="N527" s="49">
        <v>1355431.75</v>
      </c>
    </row>
    <row r="528" spans="1:14" x14ac:dyDescent="0.2">
      <c r="A528">
        <v>110029</v>
      </c>
      <c r="B528" s="50">
        <v>63335323</v>
      </c>
      <c r="C528">
        <v>2.42</v>
      </c>
      <c r="D528">
        <v>0</v>
      </c>
      <c r="E528" s="49">
        <v>2119829.46</v>
      </c>
      <c r="F528">
        <v>0</v>
      </c>
      <c r="G528" s="49">
        <v>66955.05</v>
      </c>
      <c r="H528">
        <v>0</v>
      </c>
      <c r="I528" s="49">
        <v>816270.52</v>
      </c>
      <c r="J528">
        <v>0</v>
      </c>
      <c r="K528" s="49">
        <v>43153.599999999999</v>
      </c>
      <c r="L528" s="49">
        <v>903634.76</v>
      </c>
      <c r="M528" s="49">
        <v>1830013.93</v>
      </c>
      <c r="N528" s="49">
        <v>3949843.39</v>
      </c>
    </row>
    <row r="529" spans="1:14" x14ac:dyDescent="0.2">
      <c r="A529">
        <v>110030</v>
      </c>
      <c r="B529" s="50">
        <v>7577767</v>
      </c>
      <c r="C529">
        <v>2.35</v>
      </c>
      <c r="D529">
        <v>0</v>
      </c>
      <c r="E529" s="49">
        <v>253809.35</v>
      </c>
      <c r="F529">
        <v>0</v>
      </c>
      <c r="G529" s="49">
        <v>7869.48</v>
      </c>
      <c r="H529">
        <v>0</v>
      </c>
      <c r="I529" s="49">
        <v>84559.64</v>
      </c>
      <c r="J529">
        <v>164.43</v>
      </c>
      <c r="K529">
        <v>0</v>
      </c>
      <c r="L529" s="49">
        <v>95762.61</v>
      </c>
      <c r="M529" s="49">
        <v>188356.16</v>
      </c>
      <c r="N529" s="49">
        <v>442165.51</v>
      </c>
    </row>
    <row r="530" spans="1:14" x14ac:dyDescent="0.2">
      <c r="A530">
        <v>110031</v>
      </c>
      <c r="B530" s="50">
        <v>15508312</v>
      </c>
      <c r="C530">
        <v>2.42</v>
      </c>
      <c r="D530">
        <v>0</v>
      </c>
      <c r="E530" s="49">
        <v>519062.27</v>
      </c>
      <c r="F530">
        <v>0</v>
      </c>
      <c r="G530" s="49">
        <v>13792.27</v>
      </c>
      <c r="H530">
        <v>0</v>
      </c>
      <c r="I530" s="49">
        <v>166905.72</v>
      </c>
      <c r="J530">
        <v>0</v>
      </c>
      <c r="K530" s="49">
        <v>60855.7</v>
      </c>
      <c r="L530" s="49">
        <v>179175.52</v>
      </c>
      <c r="M530" s="49">
        <v>420729.21</v>
      </c>
      <c r="N530" s="49">
        <v>939791.48</v>
      </c>
    </row>
    <row r="531" spans="1:14" x14ac:dyDescent="0.2">
      <c r="A531">
        <v>111086</v>
      </c>
      <c r="B531" s="50">
        <v>30787687</v>
      </c>
      <c r="C531">
        <v>3.91</v>
      </c>
      <c r="D531">
        <v>0</v>
      </c>
      <c r="E531" s="49">
        <v>1014727.37</v>
      </c>
      <c r="F531">
        <v>224.85</v>
      </c>
      <c r="G531" s="49">
        <v>67466.429999999993</v>
      </c>
      <c r="H531">
        <v>0</v>
      </c>
      <c r="I531" s="49">
        <v>130616.11</v>
      </c>
      <c r="J531" s="49">
        <v>4402.22</v>
      </c>
      <c r="K531">
        <v>0</v>
      </c>
      <c r="L531" s="49">
        <v>330709.07</v>
      </c>
      <c r="M531" s="49">
        <v>533418.68000000005</v>
      </c>
      <c r="N531" s="49">
        <v>1548146.05</v>
      </c>
    </row>
    <row r="532" spans="1:14" x14ac:dyDescent="0.2">
      <c r="A532">
        <v>111087</v>
      </c>
      <c r="B532" s="50">
        <v>51653562</v>
      </c>
      <c r="C532">
        <v>4</v>
      </c>
      <c r="D532">
        <v>0</v>
      </c>
      <c r="E532" s="49">
        <v>1700848.49</v>
      </c>
      <c r="F532" s="49">
        <v>4001.87</v>
      </c>
      <c r="G532" s="49">
        <v>98009.14</v>
      </c>
      <c r="H532">
        <v>0</v>
      </c>
      <c r="I532" s="49">
        <v>188728.2</v>
      </c>
      <c r="J532" s="49">
        <v>22212.31</v>
      </c>
      <c r="K532" s="49">
        <v>67456.13</v>
      </c>
      <c r="L532" s="49">
        <v>491552.59</v>
      </c>
      <c r="M532" s="49">
        <v>871960.24</v>
      </c>
      <c r="N532" s="49">
        <v>2572808.73</v>
      </c>
    </row>
    <row r="533" spans="1:14" x14ac:dyDescent="0.2">
      <c r="A533">
        <v>112099</v>
      </c>
      <c r="B533" s="50">
        <v>10933737</v>
      </c>
      <c r="C533">
        <v>2.73</v>
      </c>
      <c r="D533">
        <v>0</v>
      </c>
      <c r="E533" s="49">
        <v>364788.94</v>
      </c>
      <c r="F533">
        <v>0</v>
      </c>
      <c r="G533" s="49">
        <v>7824.59</v>
      </c>
      <c r="H533">
        <v>0</v>
      </c>
      <c r="I533" s="49">
        <v>20522.25</v>
      </c>
      <c r="J533">
        <v>255.72</v>
      </c>
      <c r="K533">
        <v>0</v>
      </c>
      <c r="L533" s="49">
        <v>87444.33</v>
      </c>
      <c r="M533" s="49">
        <v>116046.88</v>
      </c>
      <c r="N533" s="49">
        <v>480835.82</v>
      </c>
    </row>
    <row r="534" spans="1:14" x14ac:dyDescent="0.2">
      <c r="A534">
        <v>112101</v>
      </c>
      <c r="B534" s="50">
        <v>24047871</v>
      </c>
      <c r="C534">
        <v>2.65</v>
      </c>
      <c r="D534">
        <v>0</v>
      </c>
      <c r="E534" s="49">
        <v>802983.66</v>
      </c>
      <c r="F534">
        <v>0</v>
      </c>
      <c r="G534" s="49">
        <v>15554.98</v>
      </c>
      <c r="H534">
        <v>0</v>
      </c>
      <c r="I534" s="49">
        <v>49583.17</v>
      </c>
      <c r="J534">
        <v>0</v>
      </c>
      <c r="K534">
        <v>0</v>
      </c>
      <c r="L534" s="49">
        <v>258674.81</v>
      </c>
      <c r="M534" s="49">
        <v>323812.96000000002</v>
      </c>
      <c r="N534" s="49">
        <v>1126796.6200000001</v>
      </c>
    </row>
    <row r="535" spans="1:14" x14ac:dyDescent="0.2">
      <c r="A535">
        <v>112102</v>
      </c>
      <c r="B535" s="50">
        <v>129756824</v>
      </c>
      <c r="C535">
        <v>2.65</v>
      </c>
      <c r="D535">
        <v>0</v>
      </c>
      <c r="E535" s="49">
        <v>4332716.5999999996</v>
      </c>
      <c r="F535">
        <v>0</v>
      </c>
      <c r="G535" s="49">
        <v>77867.429999999993</v>
      </c>
      <c r="H535">
        <v>0</v>
      </c>
      <c r="I535" s="49">
        <v>246014.13</v>
      </c>
      <c r="J535">
        <v>0</v>
      </c>
      <c r="K535">
        <v>0</v>
      </c>
      <c r="L535" s="49">
        <v>1171842.6399999999</v>
      </c>
      <c r="M535" s="49">
        <v>1495724.2</v>
      </c>
      <c r="N535" s="49">
        <v>5828440.7999999998</v>
      </c>
    </row>
    <row r="536" spans="1:14" x14ac:dyDescent="0.2">
      <c r="A536">
        <v>112103</v>
      </c>
      <c r="B536" s="50">
        <v>32763032</v>
      </c>
      <c r="C536">
        <v>2.62</v>
      </c>
      <c r="D536">
        <v>0</v>
      </c>
      <c r="E536" s="49">
        <v>1094329.17</v>
      </c>
      <c r="F536" s="49">
        <v>24512.62</v>
      </c>
      <c r="G536" s="49">
        <v>24123.45</v>
      </c>
      <c r="H536">
        <v>0</v>
      </c>
      <c r="I536" s="49">
        <v>75953.34</v>
      </c>
      <c r="J536" s="49">
        <v>16318.99</v>
      </c>
      <c r="K536">
        <v>0</v>
      </c>
      <c r="L536" s="49">
        <v>375886.01</v>
      </c>
      <c r="M536" s="49">
        <v>516794.4</v>
      </c>
      <c r="N536" s="49">
        <v>1611123.57</v>
      </c>
    </row>
    <row r="537" spans="1:14" x14ac:dyDescent="0.2">
      <c r="A537">
        <v>113001</v>
      </c>
      <c r="B537" s="50">
        <v>19909730</v>
      </c>
      <c r="C537">
        <v>3.05</v>
      </c>
      <c r="D537">
        <v>0</v>
      </c>
      <c r="E537" s="49">
        <v>662075.17000000004</v>
      </c>
      <c r="F537">
        <v>0</v>
      </c>
      <c r="G537" s="49">
        <v>13413</v>
      </c>
      <c r="H537">
        <v>0</v>
      </c>
      <c r="I537" s="49">
        <v>124051.36</v>
      </c>
      <c r="J537">
        <v>0</v>
      </c>
      <c r="K537">
        <v>0</v>
      </c>
      <c r="L537" s="49">
        <v>155918.5</v>
      </c>
      <c r="M537" s="49">
        <v>293382.86</v>
      </c>
      <c r="N537" s="49">
        <v>955458.03</v>
      </c>
    </row>
    <row r="538" spans="1:14" x14ac:dyDescent="0.2">
      <c r="A538">
        <v>114112</v>
      </c>
      <c r="B538" s="50">
        <v>11361710</v>
      </c>
      <c r="C538">
        <v>2.71</v>
      </c>
      <c r="D538">
        <v>0</v>
      </c>
      <c r="E538" s="49">
        <v>379145.6</v>
      </c>
      <c r="F538">
        <v>0</v>
      </c>
      <c r="G538" s="49">
        <v>19476.38</v>
      </c>
      <c r="H538">
        <v>0</v>
      </c>
      <c r="I538" s="49">
        <v>29783.95</v>
      </c>
      <c r="J538">
        <v>0</v>
      </c>
      <c r="K538">
        <v>0</v>
      </c>
      <c r="L538" s="49">
        <v>175530.29</v>
      </c>
      <c r="M538" s="49">
        <v>224790.62</v>
      </c>
      <c r="N538" s="49">
        <v>603936.22</v>
      </c>
    </row>
    <row r="539" spans="1:14" x14ac:dyDescent="0.2">
      <c r="A539">
        <v>114113</v>
      </c>
      <c r="B539" s="50">
        <v>25594076</v>
      </c>
      <c r="C539">
        <v>2.69</v>
      </c>
      <c r="D539">
        <v>0</v>
      </c>
      <c r="E539" s="49">
        <v>854261.92</v>
      </c>
      <c r="F539">
        <v>0</v>
      </c>
      <c r="G539" s="49">
        <v>39525.68</v>
      </c>
      <c r="H539">
        <v>0</v>
      </c>
      <c r="I539" s="49">
        <v>52319.55</v>
      </c>
      <c r="J539">
        <v>0</v>
      </c>
      <c r="K539">
        <v>0</v>
      </c>
      <c r="L539" s="49">
        <v>307159.74</v>
      </c>
      <c r="M539" s="49">
        <v>399004.97</v>
      </c>
      <c r="N539" s="49">
        <v>1253266.8899999999</v>
      </c>
    </row>
    <row r="540" spans="1:14" x14ac:dyDescent="0.2">
      <c r="A540">
        <v>114114</v>
      </c>
      <c r="B540" s="50">
        <v>65408622</v>
      </c>
      <c r="C540">
        <v>2.68</v>
      </c>
      <c r="D540">
        <v>0</v>
      </c>
      <c r="E540" s="49">
        <v>2183389.5099999998</v>
      </c>
      <c r="F540">
        <v>0</v>
      </c>
      <c r="G540" s="49">
        <v>82993.47</v>
      </c>
      <c r="H540">
        <v>0</v>
      </c>
      <c r="I540" s="49">
        <v>109256.56</v>
      </c>
      <c r="J540">
        <v>0</v>
      </c>
      <c r="K540" s="49">
        <v>3198.2</v>
      </c>
      <c r="L540" s="49">
        <v>638767.06000000006</v>
      </c>
      <c r="M540" s="49">
        <v>834215.28</v>
      </c>
      <c r="N540" s="49">
        <v>3017604.79</v>
      </c>
    </row>
    <row r="541" spans="1:14" x14ac:dyDescent="0.2">
      <c r="A541">
        <v>114115</v>
      </c>
      <c r="B541" s="50">
        <v>24662772</v>
      </c>
      <c r="C541">
        <v>2.69</v>
      </c>
      <c r="D541">
        <v>0</v>
      </c>
      <c r="E541" s="49">
        <v>823177.48</v>
      </c>
      <c r="F541">
        <v>0</v>
      </c>
      <c r="G541" s="49">
        <v>36487.870000000003</v>
      </c>
      <c r="H541" s="49">
        <v>4055.09</v>
      </c>
      <c r="I541" s="49">
        <v>50553.99</v>
      </c>
      <c r="J541" s="49">
        <v>16644.62</v>
      </c>
      <c r="K541">
        <v>0</v>
      </c>
      <c r="L541" s="49">
        <v>297605.65000000002</v>
      </c>
      <c r="M541" s="49">
        <v>405347.22</v>
      </c>
      <c r="N541" s="49">
        <v>1228524.7</v>
      </c>
    </row>
    <row r="542" spans="1:14" x14ac:dyDescent="0.2">
      <c r="A542">
        <v>114116</v>
      </c>
      <c r="B542" s="50">
        <v>3714975</v>
      </c>
      <c r="C542">
        <v>2.7</v>
      </c>
      <c r="D542">
        <v>0</v>
      </c>
      <c r="E542" s="49">
        <v>123983.2</v>
      </c>
      <c r="F542">
        <v>0</v>
      </c>
      <c r="G542" s="49">
        <v>4656.07</v>
      </c>
      <c r="H542">
        <v>309.95</v>
      </c>
      <c r="I542" s="49">
        <v>6969.1</v>
      </c>
      <c r="J542">
        <v>35.44</v>
      </c>
      <c r="K542" s="49">
        <v>11737.83</v>
      </c>
      <c r="L542" s="49">
        <v>39609.51</v>
      </c>
      <c r="M542" s="49">
        <v>63317.9</v>
      </c>
      <c r="N542" s="49">
        <v>187301.1</v>
      </c>
    </row>
    <row r="543" spans="1:14" x14ac:dyDescent="0.2">
      <c r="A543">
        <v>115115</v>
      </c>
      <c r="B543" s="50">
        <v>3307808188</v>
      </c>
      <c r="C543">
        <v>3.74</v>
      </c>
      <c r="D543">
        <v>0</v>
      </c>
      <c r="E543" s="49">
        <v>109214498.34999999</v>
      </c>
      <c r="F543" s="49">
        <v>344171.93</v>
      </c>
      <c r="G543" s="49">
        <v>437015.64</v>
      </c>
      <c r="H543" s="49">
        <v>249124.75</v>
      </c>
      <c r="I543" s="49">
        <v>2674046.71</v>
      </c>
      <c r="J543" s="49">
        <v>6571684.7699999996</v>
      </c>
      <c r="K543">
        <v>0</v>
      </c>
      <c r="L543" s="49">
        <v>15957555.33</v>
      </c>
      <c r="M543" s="49">
        <v>26233599.120000001</v>
      </c>
      <c r="N543" s="49">
        <v>135448097.47</v>
      </c>
    </row>
    <row r="544" spans="1:14" x14ac:dyDescent="0.2">
      <c r="A544">
        <v>115902</v>
      </c>
      <c r="B544">
        <v>0</v>
      </c>
      <c r="C544">
        <v>0</v>
      </c>
      <c r="D544">
        <v>0</v>
      </c>
      <c r="E544">
        <v>0</v>
      </c>
      <c r="F544">
        <v>0</v>
      </c>
      <c r="G544">
        <v>0</v>
      </c>
      <c r="H544">
        <v>0</v>
      </c>
      <c r="I544">
        <v>0</v>
      </c>
      <c r="J544">
        <v>0</v>
      </c>
      <c r="K544">
        <v>0</v>
      </c>
      <c r="L544">
        <v>0</v>
      </c>
      <c r="M544">
        <v>0</v>
      </c>
      <c r="N544">
        <v>0</v>
      </c>
    </row>
    <row r="545" spans="1:14" x14ac:dyDescent="0.2">
      <c r="A545">
        <v>115903</v>
      </c>
      <c r="B545">
        <v>0</v>
      </c>
      <c r="C545">
        <v>0</v>
      </c>
      <c r="D545">
        <v>0</v>
      </c>
      <c r="E545">
        <v>0</v>
      </c>
      <c r="F545">
        <v>0</v>
      </c>
      <c r="G545">
        <v>0</v>
      </c>
      <c r="H545">
        <v>0</v>
      </c>
      <c r="I545">
        <v>0</v>
      </c>
      <c r="J545">
        <v>0</v>
      </c>
      <c r="K545">
        <v>0</v>
      </c>
      <c r="L545">
        <v>0</v>
      </c>
      <c r="M545">
        <v>0</v>
      </c>
      <c r="N545">
        <v>0</v>
      </c>
    </row>
    <row r="546" spans="1:14" x14ac:dyDescent="0.2">
      <c r="A546">
        <v>115906</v>
      </c>
      <c r="B546">
        <v>0</v>
      </c>
      <c r="C546">
        <v>0</v>
      </c>
      <c r="D546">
        <v>0</v>
      </c>
      <c r="E546">
        <v>0</v>
      </c>
      <c r="F546">
        <v>0</v>
      </c>
      <c r="G546">
        <v>0</v>
      </c>
      <c r="H546">
        <v>0</v>
      </c>
      <c r="I546">
        <v>0</v>
      </c>
      <c r="J546">
        <v>0</v>
      </c>
      <c r="K546">
        <v>0</v>
      </c>
      <c r="L546">
        <v>0</v>
      </c>
      <c r="M546">
        <v>0</v>
      </c>
      <c r="N546">
        <v>0</v>
      </c>
    </row>
    <row r="547" spans="1:14" x14ac:dyDescent="0.2">
      <c r="A547">
        <v>115911</v>
      </c>
      <c r="B547">
        <v>0</v>
      </c>
      <c r="C547">
        <v>0</v>
      </c>
      <c r="D547">
        <v>0</v>
      </c>
      <c r="E547">
        <v>0</v>
      </c>
      <c r="F547">
        <v>0</v>
      </c>
      <c r="G547">
        <v>0</v>
      </c>
      <c r="H547">
        <v>0</v>
      </c>
      <c r="I547">
        <v>0</v>
      </c>
      <c r="J547">
        <v>0</v>
      </c>
      <c r="K547">
        <v>0</v>
      </c>
      <c r="L547">
        <v>0</v>
      </c>
      <c r="M547">
        <v>0</v>
      </c>
      <c r="N547">
        <v>0</v>
      </c>
    </row>
    <row r="548" spans="1:14" x14ac:dyDescent="0.2">
      <c r="A548">
        <v>115912</v>
      </c>
      <c r="B548">
        <v>0</v>
      </c>
      <c r="C548">
        <v>0</v>
      </c>
      <c r="D548">
        <v>0</v>
      </c>
      <c r="E548">
        <v>0</v>
      </c>
      <c r="F548">
        <v>0</v>
      </c>
      <c r="G548">
        <v>0</v>
      </c>
      <c r="H548">
        <v>0</v>
      </c>
      <c r="I548">
        <v>0</v>
      </c>
      <c r="J548">
        <v>0</v>
      </c>
      <c r="K548">
        <v>0</v>
      </c>
      <c r="L548">
        <v>0</v>
      </c>
      <c r="M548">
        <v>0</v>
      </c>
      <c r="N548">
        <v>0</v>
      </c>
    </row>
    <row r="549" spans="1:14" x14ac:dyDescent="0.2">
      <c r="A549">
        <v>115913</v>
      </c>
      <c r="B549">
        <v>0</v>
      </c>
      <c r="C549">
        <v>0</v>
      </c>
      <c r="D549">
        <v>0</v>
      </c>
      <c r="E549">
        <v>0</v>
      </c>
      <c r="F549">
        <v>0</v>
      </c>
      <c r="G549">
        <v>0</v>
      </c>
      <c r="H549">
        <v>0</v>
      </c>
      <c r="I549">
        <v>0</v>
      </c>
      <c r="J549">
        <v>0</v>
      </c>
      <c r="K549">
        <v>0</v>
      </c>
      <c r="L549">
        <v>0</v>
      </c>
      <c r="M549">
        <v>0</v>
      </c>
      <c r="N549">
        <v>0</v>
      </c>
    </row>
    <row r="550" spans="1:14" x14ac:dyDescent="0.2">
      <c r="A550">
        <v>115914</v>
      </c>
      <c r="B550">
        <v>0</v>
      </c>
      <c r="C550">
        <v>0</v>
      </c>
      <c r="D550">
        <v>0</v>
      </c>
      <c r="E550">
        <v>0</v>
      </c>
      <c r="F550">
        <v>0</v>
      </c>
      <c r="G550">
        <v>0</v>
      </c>
      <c r="H550">
        <v>0</v>
      </c>
      <c r="I550">
        <v>0</v>
      </c>
      <c r="J550">
        <v>0</v>
      </c>
      <c r="K550">
        <v>0</v>
      </c>
      <c r="L550">
        <v>0</v>
      </c>
      <c r="M550">
        <v>0</v>
      </c>
      <c r="N550">
        <v>0</v>
      </c>
    </row>
    <row r="551" spans="1:14" x14ac:dyDescent="0.2">
      <c r="A551">
        <v>115916</v>
      </c>
      <c r="B551">
        <v>0</v>
      </c>
      <c r="C551">
        <v>0</v>
      </c>
      <c r="D551">
        <v>0</v>
      </c>
      <c r="E551">
        <v>0</v>
      </c>
      <c r="F551">
        <v>0</v>
      </c>
      <c r="G551">
        <v>0</v>
      </c>
      <c r="H551">
        <v>0</v>
      </c>
      <c r="I551">
        <v>0</v>
      </c>
      <c r="J551">
        <v>0</v>
      </c>
      <c r="K551">
        <v>0</v>
      </c>
      <c r="L551">
        <v>0</v>
      </c>
      <c r="M551">
        <v>0</v>
      </c>
      <c r="N551">
        <v>0</v>
      </c>
    </row>
    <row r="552" spans="1:14" x14ac:dyDescent="0.2">
      <c r="A552">
        <v>115923</v>
      </c>
      <c r="B552">
        <v>0</v>
      </c>
      <c r="C552">
        <v>0</v>
      </c>
      <c r="D552">
        <v>0</v>
      </c>
      <c r="E552">
        <v>0</v>
      </c>
      <c r="F552">
        <v>0</v>
      </c>
      <c r="G552">
        <v>0</v>
      </c>
      <c r="H552">
        <v>0</v>
      </c>
      <c r="I552">
        <v>0</v>
      </c>
      <c r="J552">
        <v>0</v>
      </c>
      <c r="K552">
        <v>0</v>
      </c>
      <c r="L552">
        <v>0</v>
      </c>
      <c r="M552">
        <v>0</v>
      </c>
      <c r="N552">
        <v>0</v>
      </c>
    </row>
    <row r="553" spans="1:14" x14ac:dyDescent="0.2">
      <c r="A553">
        <v>115924</v>
      </c>
      <c r="B553">
        <v>0</v>
      </c>
      <c r="C553">
        <v>0</v>
      </c>
      <c r="D553">
        <v>0</v>
      </c>
      <c r="E553">
        <v>0</v>
      </c>
      <c r="F553">
        <v>0</v>
      </c>
      <c r="G553">
        <v>0</v>
      </c>
      <c r="H553">
        <v>0</v>
      </c>
      <c r="I553">
        <v>0</v>
      </c>
      <c r="J553">
        <v>0</v>
      </c>
      <c r="K553">
        <v>0</v>
      </c>
      <c r="L553">
        <v>0</v>
      </c>
      <c r="M553">
        <v>0</v>
      </c>
      <c r="N553">
        <v>0</v>
      </c>
    </row>
    <row r="554" spans="1:14" x14ac:dyDescent="0.2">
      <c r="A554">
        <v>115925</v>
      </c>
      <c r="B554">
        <v>0</v>
      </c>
      <c r="C554">
        <v>0</v>
      </c>
      <c r="D554">
        <v>0</v>
      </c>
      <c r="E554">
        <v>0</v>
      </c>
      <c r="F554">
        <v>0</v>
      </c>
      <c r="G554">
        <v>0</v>
      </c>
      <c r="H554">
        <v>0</v>
      </c>
      <c r="I554">
        <v>0</v>
      </c>
      <c r="J554">
        <v>0</v>
      </c>
      <c r="K554">
        <v>0</v>
      </c>
      <c r="L554">
        <v>0</v>
      </c>
      <c r="M554">
        <v>0</v>
      </c>
      <c r="N554">
        <v>0</v>
      </c>
    </row>
    <row r="555" spans="1:14" x14ac:dyDescent="0.2">
      <c r="A555">
        <v>115926</v>
      </c>
      <c r="B555">
        <v>0</v>
      </c>
      <c r="C555">
        <v>0</v>
      </c>
      <c r="D555">
        <v>0</v>
      </c>
      <c r="E555">
        <v>0</v>
      </c>
      <c r="F555">
        <v>0</v>
      </c>
      <c r="G555">
        <v>0</v>
      </c>
      <c r="H555">
        <v>0</v>
      </c>
      <c r="I555">
        <v>0</v>
      </c>
      <c r="J555">
        <v>0</v>
      </c>
      <c r="K555">
        <v>0</v>
      </c>
      <c r="L555">
        <v>0</v>
      </c>
      <c r="M555">
        <v>0</v>
      </c>
      <c r="N555">
        <v>0</v>
      </c>
    </row>
    <row r="556" spans="1:14" x14ac:dyDescent="0.2">
      <c r="A556">
        <v>115928</v>
      </c>
      <c r="B556">
        <v>0</v>
      </c>
      <c r="C556">
        <v>0</v>
      </c>
      <c r="D556">
        <v>0</v>
      </c>
      <c r="E556">
        <v>0</v>
      </c>
      <c r="F556">
        <v>0</v>
      </c>
      <c r="G556">
        <v>0</v>
      </c>
      <c r="H556">
        <v>0</v>
      </c>
      <c r="I556">
        <v>0</v>
      </c>
      <c r="J556">
        <v>0</v>
      </c>
      <c r="K556">
        <v>0</v>
      </c>
      <c r="L556">
        <v>0</v>
      </c>
      <c r="M556">
        <v>0</v>
      </c>
      <c r="N556">
        <v>0</v>
      </c>
    </row>
    <row r="557" spans="1:14" x14ac:dyDescent="0.2">
      <c r="A557">
        <v>115931</v>
      </c>
      <c r="B557">
        <v>0</v>
      </c>
      <c r="C557">
        <v>0</v>
      </c>
      <c r="D557">
        <v>0</v>
      </c>
      <c r="E557">
        <v>0</v>
      </c>
      <c r="F557">
        <v>0</v>
      </c>
      <c r="G557">
        <v>0</v>
      </c>
      <c r="H557">
        <v>0</v>
      </c>
      <c r="I557">
        <v>0</v>
      </c>
      <c r="J557">
        <v>0</v>
      </c>
      <c r="K557">
        <v>0</v>
      </c>
      <c r="L557">
        <v>0</v>
      </c>
      <c r="M557">
        <v>0</v>
      </c>
      <c r="N557">
        <v>0</v>
      </c>
    </row>
    <row r="558" spans="1:14" x14ac:dyDescent="0.2">
      <c r="A558">
        <v>115932</v>
      </c>
      <c r="B558">
        <v>0</v>
      </c>
      <c r="C558">
        <v>0</v>
      </c>
      <c r="D558">
        <v>0</v>
      </c>
      <c r="E558">
        <v>0</v>
      </c>
      <c r="F558">
        <v>0</v>
      </c>
      <c r="G558">
        <v>0</v>
      </c>
      <c r="H558">
        <v>0</v>
      </c>
      <c r="I558">
        <v>0</v>
      </c>
      <c r="J558">
        <v>0</v>
      </c>
      <c r="K558">
        <v>0</v>
      </c>
      <c r="L558">
        <v>0</v>
      </c>
      <c r="M558">
        <v>0</v>
      </c>
      <c r="N558">
        <v>0</v>
      </c>
    </row>
    <row r="559" spans="1:14" x14ac:dyDescent="0.2">
      <c r="A559">
        <v>115933</v>
      </c>
      <c r="B559">
        <v>0</v>
      </c>
      <c r="C559">
        <v>0</v>
      </c>
      <c r="D559">
        <v>0</v>
      </c>
      <c r="E559">
        <v>0</v>
      </c>
      <c r="F559">
        <v>0</v>
      </c>
      <c r="G559">
        <v>0</v>
      </c>
      <c r="H559">
        <v>0</v>
      </c>
      <c r="I559">
        <v>0</v>
      </c>
      <c r="J559">
        <v>0</v>
      </c>
      <c r="K559">
        <v>0</v>
      </c>
      <c r="L559">
        <v>0</v>
      </c>
      <c r="M559">
        <v>0</v>
      </c>
      <c r="N559">
        <v>0</v>
      </c>
    </row>
    <row r="560" spans="1:14" x14ac:dyDescent="0.2">
      <c r="A560">
        <v>347347</v>
      </c>
      <c r="B560">
        <v>0</v>
      </c>
      <c r="C560">
        <v>0</v>
      </c>
      <c r="D560">
        <v>0</v>
      </c>
      <c r="E560">
        <v>0</v>
      </c>
      <c r="F560">
        <v>0</v>
      </c>
      <c r="G560">
        <v>0</v>
      </c>
      <c r="H560">
        <v>0</v>
      </c>
      <c r="I560">
        <v>0</v>
      </c>
      <c r="J560">
        <v>0</v>
      </c>
      <c r="K560">
        <v>0</v>
      </c>
      <c r="L560">
        <v>0</v>
      </c>
      <c r="M560">
        <v>0</v>
      </c>
      <c r="N560">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561"/>
  <sheetViews>
    <sheetView workbookViewId="0">
      <pane xSplit="1" ySplit="1" topLeftCell="B2" activePane="bottomRight" state="frozen"/>
      <selection pane="topRight" activeCell="B1" sqref="B1"/>
      <selection pane="bottomLeft" activeCell="A2" sqref="A2"/>
      <selection pane="bottomRight" sqref="A1:N561"/>
    </sheetView>
  </sheetViews>
  <sheetFormatPr defaultRowHeight="12.75" x14ac:dyDescent="0.2"/>
  <cols>
    <col min="1" max="1" width="10.5703125" bestFit="1" customWidth="1"/>
    <col min="2" max="2" width="12.7109375" bestFit="1" customWidth="1"/>
    <col min="3" max="3" width="8.5703125" bestFit="1" customWidth="1"/>
    <col min="4" max="4" width="10.5703125" bestFit="1" customWidth="1"/>
    <col min="5" max="5" width="13.85546875" bestFit="1" customWidth="1"/>
    <col min="6" max="6" width="18.85546875" bestFit="1" customWidth="1"/>
    <col min="7" max="8" width="10.140625" bestFit="1" customWidth="1"/>
    <col min="9" max="10" width="11.7109375" bestFit="1" customWidth="1"/>
    <col min="11" max="11" width="10.140625" bestFit="1" customWidth="1"/>
    <col min="12" max="13" width="12.7109375" bestFit="1" customWidth="1"/>
    <col min="14" max="14" width="13.85546875" bestFit="1" customWidth="1"/>
  </cols>
  <sheetData>
    <row r="1" spans="1:14" x14ac:dyDescent="0.2">
      <c r="A1" t="s">
        <v>803</v>
      </c>
      <c r="B1" t="s">
        <v>804</v>
      </c>
      <c r="C1" t="s">
        <v>797</v>
      </c>
      <c r="D1" t="s">
        <v>1016</v>
      </c>
      <c r="E1" t="s">
        <v>1017</v>
      </c>
      <c r="F1" t="s">
        <v>1018</v>
      </c>
      <c r="G1" t="s">
        <v>809</v>
      </c>
      <c r="H1" t="s">
        <v>1019</v>
      </c>
      <c r="I1" t="s">
        <v>1020</v>
      </c>
      <c r="J1" t="s">
        <v>810</v>
      </c>
      <c r="K1" t="s">
        <v>811</v>
      </c>
      <c r="L1" t="s">
        <v>1011</v>
      </c>
      <c r="M1" t="s">
        <v>1021</v>
      </c>
      <c r="N1" t="s">
        <v>1022</v>
      </c>
    </row>
    <row r="2" spans="1:14" x14ac:dyDescent="0.2">
      <c r="A2">
        <v>1090</v>
      </c>
      <c r="B2" s="50">
        <v>11127150</v>
      </c>
      <c r="C2">
        <v>2.62</v>
      </c>
      <c r="D2">
        <v>0</v>
      </c>
      <c r="E2" s="49">
        <v>371661.72</v>
      </c>
      <c r="F2">
        <v>0</v>
      </c>
      <c r="G2" s="49">
        <v>13763.71</v>
      </c>
      <c r="H2" s="49">
        <v>1725.21</v>
      </c>
      <c r="I2" s="49">
        <v>79505.39</v>
      </c>
      <c r="J2">
        <v>80.19</v>
      </c>
      <c r="K2">
        <v>0</v>
      </c>
      <c r="L2" s="49">
        <v>120856.36</v>
      </c>
      <c r="M2" s="49">
        <v>215930.86</v>
      </c>
      <c r="N2" s="49">
        <v>587592.57999999996</v>
      </c>
    </row>
    <row r="3" spans="1:14" x14ac:dyDescent="0.2">
      <c r="A3">
        <v>1091</v>
      </c>
      <c r="B3" s="50">
        <v>166902396</v>
      </c>
      <c r="C3">
        <v>2.76</v>
      </c>
      <c r="D3">
        <v>0</v>
      </c>
      <c r="E3" s="49">
        <v>5566749.0199999996</v>
      </c>
      <c r="F3">
        <v>0</v>
      </c>
      <c r="G3" s="49">
        <v>105786.23</v>
      </c>
      <c r="H3">
        <v>0</v>
      </c>
      <c r="I3" s="49">
        <v>620470.35</v>
      </c>
      <c r="J3">
        <v>0</v>
      </c>
      <c r="K3">
        <v>0</v>
      </c>
      <c r="L3" s="49">
        <v>1027717.58</v>
      </c>
      <c r="M3" s="49">
        <v>1753974.16</v>
      </c>
      <c r="N3" s="49">
        <v>7320723.1799999997</v>
      </c>
    </row>
    <row r="4" spans="1:14" x14ac:dyDescent="0.2">
      <c r="A4">
        <v>1092</v>
      </c>
      <c r="B4" s="50">
        <v>9672117</v>
      </c>
      <c r="C4">
        <v>2.63</v>
      </c>
      <c r="D4">
        <v>0</v>
      </c>
      <c r="E4" s="49">
        <v>323028.49</v>
      </c>
      <c r="F4">
        <v>0</v>
      </c>
      <c r="G4" s="49">
        <v>11465.04</v>
      </c>
      <c r="H4">
        <v>0</v>
      </c>
      <c r="I4" s="49">
        <v>66858.48</v>
      </c>
      <c r="J4">
        <v>214.54</v>
      </c>
      <c r="K4">
        <v>0</v>
      </c>
      <c r="L4" s="49">
        <v>104138.08</v>
      </c>
      <c r="M4" s="49">
        <v>182676.14</v>
      </c>
      <c r="N4" s="49">
        <v>505704.63</v>
      </c>
    </row>
    <row r="5" spans="1:14" x14ac:dyDescent="0.2">
      <c r="A5">
        <v>2089</v>
      </c>
      <c r="B5" s="50">
        <v>15246640</v>
      </c>
      <c r="C5">
        <v>2.58</v>
      </c>
      <c r="D5">
        <v>0</v>
      </c>
      <c r="E5" s="49">
        <v>509467.39</v>
      </c>
      <c r="F5">
        <v>0</v>
      </c>
      <c r="G5" s="49">
        <v>28903.98</v>
      </c>
      <c r="H5">
        <v>0</v>
      </c>
      <c r="I5" s="49">
        <v>70931.929999999993</v>
      </c>
      <c r="J5" s="49">
        <v>1487.3</v>
      </c>
      <c r="K5">
        <v>0</v>
      </c>
      <c r="L5" s="49">
        <v>160819.26</v>
      </c>
      <c r="M5" s="49">
        <v>262142.46</v>
      </c>
      <c r="N5" s="49">
        <v>771609.85</v>
      </c>
    </row>
    <row r="6" spans="1:14" x14ac:dyDescent="0.2">
      <c r="A6">
        <v>2090</v>
      </c>
      <c r="B6" s="50">
        <v>12290577</v>
      </c>
      <c r="C6">
        <v>2.68</v>
      </c>
      <c r="D6">
        <v>0</v>
      </c>
      <c r="E6" s="49">
        <v>410268.8</v>
      </c>
      <c r="F6">
        <v>0</v>
      </c>
      <c r="G6" s="49">
        <v>13778</v>
      </c>
      <c r="H6">
        <v>0</v>
      </c>
      <c r="I6" s="49">
        <v>33541.449999999997</v>
      </c>
      <c r="J6">
        <v>0</v>
      </c>
      <c r="K6">
        <v>0</v>
      </c>
      <c r="L6" s="49">
        <v>72180.570000000007</v>
      </c>
      <c r="M6" s="49">
        <v>119500.02</v>
      </c>
      <c r="N6" s="49">
        <v>529768.81999999995</v>
      </c>
    </row>
    <row r="7" spans="1:14" x14ac:dyDescent="0.2">
      <c r="A7">
        <v>2097</v>
      </c>
      <c r="B7" s="50">
        <v>122627323</v>
      </c>
      <c r="C7">
        <v>2.64</v>
      </c>
      <c r="D7">
        <v>0</v>
      </c>
      <c r="E7" s="49">
        <v>4095075.69</v>
      </c>
      <c r="F7">
        <v>0</v>
      </c>
      <c r="G7" s="49">
        <v>176754.62</v>
      </c>
      <c r="H7">
        <v>0</v>
      </c>
      <c r="I7" s="49">
        <v>430540.27</v>
      </c>
      <c r="J7">
        <v>0</v>
      </c>
      <c r="K7">
        <v>0</v>
      </c>
      <c r="L7" s="49">
        <v>942366.52</v>
      </c>
      <c r="M7" s="49">
        <v>1549661.41</v>
      </c>
      <c r="N7" s="49">
        <v>5644737.0999999996</v>
      </c>
    </row>
    <row r="8" spans="1:14" x14ac:dyDescent="0.2">
      <c r="A8">
        <v>3031</v>
      </c>
      <c r="B8" s="50">
        <v>26181935</v>
      </c>
      <c r="C8">
        <v>2.68</v>
      </c>
      <c r="D8">
        <v>0</v>
      </c>
      <c r="E8" s="49">
        <v>873972.89</v>
      </c>
      <c r="F8">
        <v>0</v>
      </c>
      <c r="G8" s="49">
        <v>135959.09</v>
      </c>
      <c r="H8">
        <v>6.98</v>
      </c>
      <c r="I8" s="49">
        <v>184502.73</v>
      </c>
      <c r="J8">
        <v>0</v>
      </c>
      <c r="K8">
        <v>0</v>
      </c>
      <c r="L8" s="49">
        <v>225514.61</v>
      </c>
      <c r="M8" s="49">
        <v>545983.41</v>
      </c>
      <c r="N8" s="49">
        <v>1419956.3</v>
      </c>
    </row>
    <row r="9" spans="1:14" x14ac:dyDescent="0.2">
      <c r="A9">
        <v>3032</v>
      </c>
      <c r="B9" s="50">
        <v>29971722</v>
      </c>
      <c r="C9">
        <v>2.67</v>
      </c>
      <c r="D9">
        <v>0</v>
      </c>
      <c r="E9" s="49">
        <v>1000581.66</v>
      </c>
      <c r="F9">
        <v>0</v>
      </c>
      <c r="G9" s="49">
        <v>91129.88</v>
      </c>
      <c r="H9">
        <v>0</v>
      </c>
      <c r="I9" s="49">
        <v>124523.45</v>
      </c>
      <c r="J9">
        <v>0</v>
      </c>
      <c r="K9">
        <v>0</v>
      </c>
      <c r="L9" s="49">
        <v>146775.07999999999</v>
      </c>
      <c r="M9" s="49">
        <v>362428.4</v>
      </c>
      <c r="N9" s="49">
        <v>1363010.06</v>
      </c>
    </row>
    <row r="10" spans="1:14" x14ac:dyDescent="0.2">
      <c r="A10">
        <v>3033</v>
      </c>
      <c r="B10" s="50">
        <v>13017738</v>
      </c>
      <c r="C10">
        <v>2.65</v>
      </c>
      <c r="D10">
        <v>0</v>
      </c>
      <c r="E10" s="49">
        <v>434675.94</v>
      </c>
      <c r="F10">
        <v>0</v>
      </c>
      <c r="G10" s="49">
        <v>40493.11</v>
      </c>
      <c r="H10">
        <v>0</v>
      </c>
      <c r="I10" s="49">
        <v>56342.06</v>
      </c>
      <c r="J10">
        <v>0</v>
      </c>
      <c r="K10">
        <v>0</v>
      </c>
      <c r="L10" s="49">
        <v>66162.13</v>
      </c>
      <c r="M10" s="49">
        <v>162997.29999999999</v>
      </c>
      <c r="N10" s="49">
        <v>597673.24</v>
      </c>
    </row>
    <row r="11" spans="1:14" x14ac:dyDescent="0.2">
      <c r="A11">
        <v>4106</v>
      </c>
      <c r="B11" s="50">
        <v>23479395</v>
      </c>
      <c r="C11">
        <v>1.92</v>
      </c>
      <c r="D11">
        <v>0</v>
      </c>
      <c r="E11" s="49">
        <v>789880.66</v>
      </c>
      <c r="F11">
        <v>0</v>
      </c>
      <c r="G11" s="49">
        <v>19849.990000000002</v>
      </c>
      <c r="H11">
        <v>0</v>
      </c>
      <c r="I11" s="49">
        <v>101099.61</v>
      </c>
      <c r="J11" s="49">
        <v>8712.64</v>
      </c>
      <c r="K11">
        <v>0</v>
      </c>
      <c r="L11" s="49">
        <v>148563.06</v>
      </c>
      <c r="M11" s="49">
        <v>278225.3</v>
      </c>
      <c r="N11" s="49">
        <v>1068105.96</v>
      </c>
    </row>
    <row r="12" spans="1:14" x14ac:dyDescent="0.2">
      <c r="A12">
        <v>4109</v>
      </c>
      <c r="B12" s="50">
        <v>36420155</v>
      </c>
      <c r="C12">
        <v>2.35</v>
      </c>
      <c r="D12">
        <v>0</v>
      </c>
      <c r="E12" s="49">
        <v>1219854.8500000001</v>
      </c>
      <c r="F12">
        <v>0</v>
      </c>
      <c r="G12" s="49">
        <v>34021.870000000003</v>
      </c>
      <c r="H12">
        <v>0</v>
      </c>
      <c r="I12" s="49">
        <v>191769.88</v>
      </c>
      <c r="J12">
        <v>0</v>
      </c>
      <c r="K12">
        <v>0</v>
      </c>
      <c r="L12" s="49">
        <v>255456.5</v>
      </c>
      <c r="M12" s="49">
        <v>481248.24</v>
      </c>
      <c r="N12" s="49">
        <v>1701103.09</v>
      </c>
    </row>
    <row r="13" spans="1:14" x14ac:dyDescent="0.2">
      <c r="A13">
        <v>4110</v>
      </c>
      <c r="B13" s="50">
        <v>148163005</v>
      </c>
      <c r="C13">
        <v>2.75</v>
      </c>
      <c r="D13">
        <v>0</v>
      </c>
      <c r="E13" s="49">
        <v>4942236.32</v>
      </c>
      <c r="F13">
        <v>0</v>
      </c>
      <c r="G13" s="49">
        <v>133903.54</v>
      </c>
      <c r="H13">
        <v>0</v>
      </c>
      <c r="I13" s="49">
        <v>703588.95</v>
      </c>
      <c r="J13">
        <v>0</v>
      </c>
      <c r="K13">
        <v>0</v>
      </c>
      <c r="L13" s="49">
        <v>1045070.02</v>
      </c>
      <c r="M13" s="49">
        <v>1882562.51</v>
      </c>
      <c r="N13" s="49">
        <v>6824798.8300000001</v>
      </c>
    </row>
    <row r="14" spans="1:14" x14ac:dyDescent="0.2">
      <c r="A14">
        <v>5120</v>
      </c>
      <c r="B14" s="50">
        <v>14198132</v>
      </c>
      <c r="C14">
        <v>3.44</v>
      </c>
      <c r="D14">
        <v>0</v>
      </c>
      <c r="E14" s="49">
        <v>470243.27</v>
      </c>
      <c r="F14">
        <v>0</v>
      </c>
      <c r="G14" s="49">
        <v>9742.9</v>
      </c>
      <c r="H14">
        <v>0</v>
      </c>
      <c r="I14" s="49">
        <v>39305.46</v>
      </c>
      <c r="J14">
        <v>0</v>
      </c>
      <c r="K14">
        <v>0</v>
      </c>
      <c r="L14" s="49">
        <v>186815.14</v>
      </c>
      <c r="M14" s="49">
        <v>235863.5</v>
      </c>
      <c r="N14" s="49">
        <v>706106.77</v>
      </c>
    </row>
    <row r="15" spans="1:14" x14ac:dyDescent="0.2">
      <c r="A15">
        <v>5121</v>
      </c>
      <c r="B15" s="50">
        <v>24805612</v>
      </c>
      <c r="C15">
        <v>2.61</v>
      </c>
      <c r="D15">
        <v>0</v>
      </c>
      <c r="E15" s="49">
        <v>828625.76</v>
      </c>
      <c r="F15">
        <v>0</v>
      </c>
      <c r="G15" s="49">
        <v>16339.79</v>
      </c>
      <c r="H15">
        <v>0</v>
      </c>
      <c r="I15" s="49">
        <v>71926.070000000007</v>
      </c>
      <c r="J15">
        <v>0</v>
      </c>
      <c r="K15" s="49">
        <v>13785.79</v>
      </c>
      <c r="L15" s="49">
        <v>319765.76000000001</v>
      </c>
      <c r="M15" s="49">
        <v>421817.41</v>
      </c>
      <c r="N15" s="49">
        <v>1250443.17</v>
      </c>
    </row>
    <row r="16" spans="1:14" x14ac:dyDescent="0.2">
      <c r="A16">
        <v>5122</v>
      </c>
      <c r="B16" s="50">
        <v>10889730</v>
      </c>
      <c r="C16">
        <v>3.04</v>
      </c>
      <c r="D16">
        <v>0</v>
      </c>
      <c r="E16" s="49">
        <v>362162.8</v>
      </c>
      <c r="F16">
        <v>0</v>
      </c>
      <c r="G16" s="49">
        <v>7614.67</v>
      </c>
      <c r="H16">
        <v>0</v>
      </c>
      <c r="I16" s="49">
        <v>27011.64</v>
      </c>
      <c r="J16">
        <v>0</v>
      </c>
      <c r="K16">
        <v>0</v>
      </c>
      <c r="L16" s="49">
        <v>138570.16</v>
      </c>
      <c r="M16" s="49">
        <v>173196.46</v>
      </c>
      <c r="N16" s="49">
        <v>535359.26</v>
      </c>
    </row>
    <row r="17" spans="1:14" x14ac:dyDescent="0.2">
      <c r="A17">
        <v>5123</v>
      </c>
      <c r="B17" s="50">
        <v>114654183</v>
      </c>
      <c r="C17">
        <v>2.66</v>
      </c>
      <c r="D17">
        <v>0</v>
      </c>
      <c r="E17" s="49">
        <v>3828030.29</v>
      </c>
      <c r="F17">
        <v>0</v>
      </c>
      <c r="G17" s="49">
        <v>62034.39</v>
      </c>
      <c r="H17">
        <v>0</v>
      </c>
      <c r="I17" s="49">
        <v>156410.51999999999</v>
      </c>
      <c r="J17">
        <v>0</v>
      </c>
      <c r="K17" s="49">
        <v>54973.45</v>
      </c>
      <c r="L17" s="49">
        <v>770607.7</v>
      </c>
      <c r="M17" s="49">
        <v>1044026.06</v>
      </c>
      <c r="N17" s="49">
        <v>4872056.3499999996</v>
      </c>
    </row>
    <row r="18" spans="1:14" x14ac:dyDescent="0.2">
      <c r="A18">
        <v>5124</v>
      </c>
      <c r="B18" s="50">
        <v>20487422</v>
      </c>
      <c r="C18">
        <v>2.61</v>
      </c>
      <c r="D18">
        <v>0</v>
      </c>
      <c r="E18" s="49">
        <v>684377.62</v>
      </c>
      <c r="F18">
        <v>0</v>
      </c>
      <c r="G18" s="49">
        <v>12191.81</v>
      </c>
      <c r="H18">
        <v>0</v>
      </c>
      <c r="I18" s="49">
        <v>59585.83</v>
      </c>
      <c r="J18">
        <v>0</v>
      </c>
      <c r="K18">
        <v>0</v>
      </c>
      <c r="L18" s="49">
        <v>309679.07</v>
      </c>
      <c r="M18" s="49">
        <v>381456.71</v>
      </c>
      <c r="N18" s="49">
        <v>1065834.33</v>
      </c>
    </row>
    <row r="19" spans="1:14" x14ac:dyDescent="0.2">
      <c r="A19">
        <v>5127</v>
      </c>
      <c r="B19" s="50">
        <v>40784051</v>
      </c>
      <c r="C19">
        <v>2.7</v>
      </c>
      <c r="D19">
        <v>0</v>
      </c>
      <c r="E19" s="49">
        <v>1361122.84</v>
      </c>
      <c r="F19">
        <v>303.69</v>
      </c>
      <c r="G19" s="49">
        <v>18170.240000000002</v>
      </c>
      <c r="H19">
        <v>0</v>
      </c>
      <c r="I19" s="49">
        <v>24810.26</v>
      </c>
      <c r="J19" s="49">
        <v>6044.18</v>
      </c>
      <c r="K19" s="49">
        <v>21379.21</v>
      </c>
      <c r="L19" s="49">
        <v>114525.07</v>
      </c>
      <c r="M19" s="49">
        <v>185232.64000000001</v>
      </c>
      <c r="N19" s="49">
        <v>1546355.48</v>
      </c>
    </row>
    <row r="20" spans="1:14" x14ac:dyDescent="0.2">
      <c r="A20">
        <v>5128</v>
      </c>
      <c r="B20" s="50">
        <v>120578012</v>
      </c>
      <c r="C20">
        <v>2.66</v>
      </c>
      <c r="D20">
        <v>0</v>
      </c>
      <c r="E20" s="49">
        <v>4025812.85</v>
      </c>
      <c r="F20">
        <v>0</v>
      </c>
      <c r="G20" s="49">
        <v>53459.81</v>
      </c>
      <c r="H20">
        <v>0</v>
      </c>
      <c r="I20" s="49">
        <v>212012.83</v>
      </c>
      <c r="J20">
        <v>0</v>
      </c>
      <c r="K20">
        <v>0</v>
      </c>
      <c r="L20" s="49">
        <v>799070.27</v>
      </c>
      <c r="M20" s="49">
        <v>1064542.9099999999</v>
      </c>
      <c r="N20" s="49">
        <v>5090355.76</v>
      </c>
    </row>
    <row r="21" spans="1:14" x14ac:dyDescent="0.2">
      <c r="A21">
        <v>6101</v>
      </c>
      <c r="B21" s="50">
        <v>24049300</v>
      </c>
      <c r="C21">
        <v>2.14</v>
      </c>
      <c r="D21">
        <v>0</v>
      </c>
      <c r="E21" s="49">
        <v>807238.32</v>
      </c>
      <c r="F21">
        <v>0</v>
      </c>
      <c r="G21" s="49">
        <v>25468.21</v>
      </c>
      <c r="H21">
        <v>0</v>
      </c>
      <c r="I21" s="49">
        <v>113230.56</v>
      </c>
      <c r="J21">
        <v>0</v>
      </c>
      <c r="K21">
        <v>0</v>
      </c>
      <c r="L21" s="49">
        <v>207633.98</v>
      </c>
      <c r="M21" s="49">
        <v>346332.75</v>
      </c>
      <c r="N21" s="49">
        <v>1153571.07</v>
      </c>
    </row>
    <row r="22" spans="1:14" x14ac:dyDescent="0.2">
      <c r="A22">
        <v>6103</v>
      </c>
      <c r="B22" s="50">
        <v>14893280</v>
      </c>
      <c r="C22">
        <v>2.11</v>
      </c>
      <c r="D22">
        <v>0</v>
      </c>
      <c r="E22" s="49">
        <v>500060.79</v>
      </c>
      <c r="F22">
        <v>0</v>
      </c>
      <c r="G22" s="49">
        <v>13426.63</v>
      </c>
      <c r="H22">
        <v>0</v>
      </c>
      <c r="I22" s="49">
        <v>59273.49</v>
      </c>
      <c r="J22">
        <v>0</v>
      </c>
      <c r="K22">
        <v>0</v>
      </c>
      <c r="L22" s="49">
        <v>107592.22</v>
      </c>
      <c r="M22" s="49">
        <v>180292.34</v>
      </c>
      <c r="N22" s="49">
        <v>680353.13</v>
      </c>
    </row>
    <row r="23" spans="1:14" x14ac:dyDescent="0.2">
      <c r="A23">
        <v>6104</v>
      </c>
      <c r="B23" s="50">
        <v>86508940</v>
      </c>
      <c r="C23">
        <v>2.11</v>
      </c>
      <c r="D23">
        <v>0</v>
      </c>
      <c r="E23" s="49">
        <v>2904647.53</v>
      </c>
      <c r="F23">
        <v>1.78</v>
      </c>
      <c r="G23" s="49">
        <v>66003.5</v>
      </c>
      <c r="H23" s="49">
        <v>1498.13</v>
      </c>
      <c r="I23" s="49">
        <v>293442.82</v>
      </c>
      <c r="J23">
        <v>0</v>
      </c>
      <c r="K23">
        <v>0</v>
      </c>
      <c r="L23" s="49">
        <v>556154.59</v>
      </c>
      <c r="M23" s="49">
        <v>917100.82</v>
      </c>
      <c r="N23" s="49">
        <v>3821748.35</v>
      </c>
    </row>
    <row r="24" spans="1:14" x14ac:dyDescent="0.2">
      <c r="A24">
        <v>7121</v>
      </c>
      <c r="B24" s="50">
        <v>11342118</v>
      </c>
      <c r="C24">
        <v>2.4900000000000002</v>
      </c>
      <c r="D24">
        <v>0</v>
      </c>
      <c r="E24" s="49">
        <v>379347.68</v>
      </c>
      <c r="F24">
        <v>0</v>
      </c>
      <c r="G24" s="49">
        <v>16344.54</v>
      </c>
      <c r="H24">
        <v>0</v>
      </c>
      <c r="I24" s="49">
        <v>45504.78</v>
      </c>
      <c r="J24">
        <v>895.47</v>
      </c>
      <c r="K24">
        <v>0</v>
      </c>
      <c r="L24" s="49">
        <v>90292.83</v>
      </c>
      <c r="M24" s="49">
        <v>153037.62</v>
      </c>
      <c r="N24" s="49">
        <v>532385.30000000005</v>
      </c>
    </row>
    <row r="25" spans="1:14" x14ac:dyDescent="0.2">
      <c r="A25">
        <v>7122</v>
      </c>
      <c r="B25" s="50">
        <v>7656439</v>
      </c>
      <c r="C25">
        <v>2.73</v>
      </c>
      <c r="D25">
        <v>0</v>
      </c>
      <c r="E25" s="49">
        <v>255446.44</v>
      </c>
      <c r="F25">
        <v>0</v>
      </c>
      <c r="G25" s="49">
        <v>12196.36</v>
      </c>
      <c r="H25" s="49">
        <v>5338.51</v>
      </c>
      <c r="I25" s="49">
        <v>33831.279999999999</v>
      </c>
      <c r="J25">
        <v>626.09</v>
      </c>
      <c r="K25">
        <v>0</v>
      </c>
      <c r="L25" s="49">
        <v>67161.81</v>
      </c>
      <c r="M25" s="49">
        <v>119154.04</v>
      </c>
      <c r="N25" s="49">
        <v>374600.48</v>
      </c>
    </row>
    <row r="26" spans="1:14" x14ac:dyDescent="0.2">
      <c r="A26">
        <v>7123</v>
      </c>
      <c r="B26" s="50">
        <v>28566923</v>
      </c>
      <c r="C26">
        <v>2.4</v>
      </c>
      <c r="D26">
        <v>0</v>
      </c>
      <c r="E26" s="49">
        <v>956329.17</v>
      </c>
      <c r="F26">
        <v>0</v>
      </c>
      <c r="G26" s="49">
        <v>64226.57</v>
      </c>
      <c r="H26">
        <v>0</v>
      </c>
      <c r="I26" s="49">
        <v>134983.37</v>
      </c>
      <c r="J26">
        <v>0</v>
      </c>
      <c r="K26">
        <v>0</v>
      </c>
      <c r="L26" s="49">
        <v>266648.12</v>
      </c>
      <c r="M26" s="49">
        <v>465858.06</v>
      </c>
      <c r="N26" s="49">
        <v>1422187.23</v>
      </c>
    </row>
    <row r="27" spans="1:14" x14ac:dyDescent="0.2">
      <c r="A27">
        <v>7124</v>
      </c>
      <c r="B27" s="50">
        <v>18679690</v>
      </c>
      <c r="C27">
        <v>2.6</v>
      </c>
      <c r="D27">
        <v>0</v>
      </c>
      <c r="E27" s="49">
        <v>624054.81999999995</v>
      </c>
      <c r="F27">
        <v>0</v>
      </c>
      <c r="G27" s="49">
        <v>34392.39</v>
      </c>
      <c r="H27" s="49">
        <v>5753.95</v>
      </c>
      <c r="I27" s="49">
        <v>96758.66</v>
      </c>
      <c r="J27" s="49">
        <v>2801.3</v>
      </c>
      <c r="K27">
        <v>0</v>
      </c>
      <c r="L27" s="49">
        <v>196771.47</v>
      </c>
      <c r="M27" s="49">
        <v>336477.76</v>
      </c>
      <c r="N27" s="49">
        <v>960532.58</v>
      </c>
    </row>
    <row r="28" spans="1:14" x14ac:dyDescent="0.2">
      <c r="A28">
        <v>7125</v>
      </c>
      <c r="B28" s="50">
        <v>6594001</v>
      </c>
      <c r="C28">
        <v>2.73</v>
      </c>
      <c r="D28">
        <v>0</v>
      </c>
      <c r="E28" s="49">
        <v>219999.68</v>
      </c>
      <c r="F28" s="49">
        <v>2852.04</v>
      </c>
      <c r="G28" s="49">
        <v>11184.22</v>
      </c>
      <c r="H28">
        <v>0</v>
      </c>
      <c r="I28" s="49">
        <v>26491.09</v>
      </c>
      <c r="J28">
        <v>0</v>
      </c>
      <c r="K28">
        <v>0</v>
      </c>
      <c r="L28" s="49">
        <v>54137.51</v>
      </c>
      <c r="M28" s="49">
        <v>94664.86</v>
      </c>
      <c r="N28" s="49">
        <v>314664.53999999998</v>
      </c>
    </row>
    <row r="29" spans="1:14" x14ac:dyDescent="0.2">
      <c r="A29">
        <v>7126</v>
      </c>
      <c r="B29" s="50">
        <v>5724046</v>
      </c>
      <c r="C29">
        <v>2.63</v>
      </c>
      <c r="D29">
        <v>0</v>
      </c>
      <c r="E29" s="49">
        <v>191171.17</v>
      </c>
      <c r="F29">
        <v>0</v>
      </c>
      <c r="G29" s="49">
        <v>6045.93</v>
      </c>
      <c r="H29">
        <v>13.52</v>
      </c>
      <c r="I29" s="49">
        <v>14969.17</v>
      </c>
      <c r="J29">
        <v>134.86000000000001</v>
      </c>
      <c r="K29">
        <v>0</v>
      </c>
      <c r="L29" s="49">
        <v>28564.2</v>
      </c>
      <c r="M29" s="49">
        <v>49727.68</v>
      </c>
      <c r="N29" s="49">
        <v>240898.85</v>
      </c>
    </row>
    <row r="30" spans="1:14" x14ac:dyDescent="0.2">
      <c r="A30">
        <v>7129</v>
      </c>
      <c r="B30" s="50">
        <v>62473697</v>
      </c>
      <c r="C30">
        <v>2.31</v>
      </c>
      <c r="D30">
        <v>0</v>
      </c>
      <c r="E30" s="49">
        <v>2093348.02</v>
      </c>
      <c r="F30">
        <v>0</v>
      </c>
      <c r="G30" s="49">
        <v>85979.6</v>
      </c>
      <c r="H30">
        <v>0</v>
      </c>
      <c r="I30" s="49">
        <v>214583.24</v>
      </c>
      <c r="J30">
        <v>0</v>
      </c>
      <c r="K30">
        <v>0</v>
      </c>
      <c r="L30" s="49">
        <v>421318.99</v>
      </c>
      <c r="M30" s="49">
        <v>721881.83</v>
      </c>
      <c r="N30" s="49">
        <v>2815229.85</v>
      </c>
    </row>
    <row r="31" spans="1:14" x14ac:dyDescent="0.2">
      <c r="A31">
        <v>8106</v>
      </c>
      <c r="B31" s="50">
        <v>30161051</v>
      </c>
      <c r="C31">
        <v>2.5299999999999998</v>
      </c>
      <c r="D31">
        <v>0</v>
      </c>
      <c r="E31" s="49">
        <v>1008350.59</v>
      </c>
      <c r="F31">
        <v>0</v>
      </c>
      <c r="G31" s="49">
        <v>61014.81</v>
      </c>
      <c r="H31">
        <v>0</v>
      </c>
      <c r="I31" s="49">
        <v>77985.740000000005</v>
      </c>
      <c r="J31">
        <v>0</v>
      </c>
      <c r="K31">
        <v>0</v>
      </c>
      <c r="L31" s="49">
        <v>236202.15</v>
      </c>
      <c r="M31" s="49">
        <v>375202.7</v>
      </c>
      <c r="N31" s="49">
        <v>1383553.29</v>
      </c>
    </row>
    <row r="32" spans="1:14" x14ac:dyDescent="0.2">
      <c r="A32">
        <v>8107</v>
      </c>
      <c r="B32" s="50">
        <v>101474899</v>
      </c>
      <c r="C32">
        <v>2.4900000000000002</v>
      </c>
      <c r="D32">
        <v>0</v>
      </c>
      <c r="E32" s="49">
        <v>3393922.37</v>
      </c>
      <c r="F32">
        <v>0</v>
      </c>
      <c r="G32" s="49">
        <v>141220.1</v>
      </c>
      <c r="H32">
        <v>746.66</v>
      </c>
      <c r="I32" s="49">
        <v>181403.65</v>
      </c>
      <c r="J32" s="49">
        <v>23541.87</v>
      </c>
      <c r="K32" s="49">
        <v>26703.8</v>
      </c>
      <c r="L32" s="49">
        <v>542703.35</v>
      </c>
      <c r="M32" s="49">
        <v>916319.43</v>
      </c>
      <c r="N32" s="49">
        <v>4310241.8</v>
      </c>
    </row>
    <row r="33" spans="1:14" x14ac:dyDescent="0.2">
      <c r="A33">
        <v>8111</v>
      </c>
      <c r="B33" s="50">
        <v>37324861</v>
      </c>
      <c r="C33">
        <v>2.39</v>
      </c>
      <c r="D33">
        <v>0</v>
      </c>
      <c r="E33" s="49">
        <v>1249644.93</v>
      </c>
      <c r="F33">
        <v>0</v>
      </c>
      <c r="G33" s="49">
        <v>75471.460000000006</v>
      </c>
      <c r="H33">
        <v>0</v>
      </c>
      <c r="I33" s="49">
        <v>111293.4</v>
      </c>
      <c r="J33">
        <v>0</v>
      </c>
      <c r="K33">
        <v>0</v>
      </c>
      <c r="L33" s="49">
        <v>326214.37</v>
      </c>
      <c r="M33" s="49">
        <v>512979.23</v>
      </c>
      <c r="N33" s="49">
        <v>1762624.16</v>
      </c>
    </row>
    <row r="34" spans="1:14" x14ac:dyDescent="0.2">
      <c r="A34">
        <v>9077</v>
      </c>
      <c r="B34" s="50">
        <v>25515855</v>
      </c>
      <c r="C34">
        <v>2.54</v>
      </c>
      <c r="D34">
        <v>0</v>
      </c>
      <c r="E34" s="49">
        <v>852963.9</v>
      </c>
      <c r="F34">
        <v>0</v>
      </c>
      <c r="G34" s="49">
        <v>11578.16</v>
      </c>
      <c r="H34">
        <v>118.06</v>
      </c>
      <c r="I34" s="49">
        <v>92191.64</v>
      </c>
      <c r="J34" s="49">
        <v>1181.21</v>
      </c>
      <c r="K34" s="49">
        <v>2827.11</v>
      </c>
      <c r="L34" s="49">
        <v>232317.42</v>
      </c>
      <c r="M34" s="49">
        <v>340213.6</v>
      </c>
      <c r="N34" s="49">
        <v>1193177.5</v>
      </c>
    </row>
    <row r="35" spans="1:14" x14ac:dyDescent="0.2">
      <c r="A35">
        <v>9078</v>
      </c>
      <c r="B35" s="50">
        <v>6218830</v>
      </c>
      <c r="C35">
        <v>2.66</v>
      </c>
      <c r="D35">
        <v>0</v>
      </c>
      <c r="E35" s="49">
        <v>207631.93</v>
      </c>
      <c r="F35">
        <v>0</v>
      </c>
      <c r="G35" s="49">
        <v>4308.8100000000004</v>
      </c>
      <c r="H35">
        <v>0</v>
      </c>
      <c r="I35" s="49">
        <v>34309.11</v>
      </c>
      <c r="J35">
        <v>126.27</v>
      </c>
      <c r="K35">
        <v>0</v>
      </c>
      <c r="L35" s="49">
        <v>88569.76</v>
      </c>
      <c r="M35" s="49">
        <v>127313.94</v>
      </c>
      <c r="N35" s="49">
        <v>334945.87</v>
      </c>
    </row>
    <row r="36" spans="1:14" x14ac:dyDescent="0.2">
      <c r="A36">
        <v>9079</v>
      </c>
      <c r="B36" s="50">
        <v>9839930</v>
      </c>
      <c r="C36">
        <v>2.4700000000000002</v>
      </c>
      <c r="D36">
        <v>0</v>
      </c>
      <c r="E36" s="49">
        <v>329173.11</v>
      </c>
      <c r="F36">
        <v>0</v>
      </c>
      <c r="G36" s="49">
        <v>5461.87</v>
      </c>
      <c r="H36">
        <v>0</v>
      </c>
      <c r="I36" s="49">
        <v>43490.42</v>
      </c>
      <c r="J36">
        <v>0</v>
      </c>
      <c r="K36">
        <v>0</v>
      </c>
      <c r="L36" s="49">
        <v>111379.6</v>
      </c>
      <c r="M36" s="49">
        <v>160331.89000000001</v>
      </c>
      <c r="N36" s="49">
        <v>489505</v>
      </c>
    </row>
    <row r="37" spans="1:14" x14ac:dyDescent="0.2">
      <c r="A37">
        <v>9080</v>
      </c>
      <c r="B37" s="50">
        <v>41171230</v>
      </c>
      <c r="C37">
        <v>2.5</v>
      </c>
      <c r="D37">
        <v>0</v>
      </c>
      <c r="E37" s="49">
        <v>1376868.86</v>
      </c>
      <c r="F37">
        <v>21.9</v>
      </c>
      <c r="G37" s="49">
        <v>18813.13</v>
      </c>
      <c r="H37" s="49">
        <v>1133.95</v>
      </c>
      <c r="I37" s="49">
        <v>149800.35</v>
      </c>
      <c r="J37" s="49">
        <v>9997.19</v>
      </c>
      <c r="K37">
        <v>0</v>
      </c>
      <c r="L37" s="49">
        <v>368741.8</v>
      </c>
      <c r="M37" s="49">
        <v>548508.31999999995</v>
      </c>
      <c r="N37" s="49">
        <v>1925377.18</v>
      </c>
    </row>
    <row r="38" spans="1:14" x14ac:dyDescent="0.2">
      <c r="A38">
        <v>10087</v>
      </c>
      <c r="B38" s="50">
        <v>68882410</v>
      </c>
      <c r="C38">
        <v>1.56</v>
      </c>
      <c r="D38">
        <v>0</v>
      </c>
      <c r="E38" s="49">
        <v>2325809.06</v>
      </c>
      <c r="F38" s="49">
        <v>1395.25</v>
      </c>
      <c r="G38" s="49">
        <v>42604.959999999999</v>
      </c>
      <c r="H38" s="49">
        <v>1509.01</v>
      </c>
      <c r="I38" s="49">
        <v>73128.539999999994</v>
      </c>
      <c r="J38" s="49">
        <v>7998.68</v>
      </c>
      <c r="K38">
        <v>0</v>
      </c>
      <c r="L38" s="49">
        <v>535376.52</v>
      </c>
      <c r="M38" s="49">
        <v>662012.96</v>
      </c>
      <c r="N38" s="49">
        <v>2987822.02</v>
      </c>
    </row>
    <row r="39" spans="1:14" x14ac:dyDescent="0.2">
      <c r="A39">
        <v>10089</v>
      </c>
      <c r="B39" s="50">
        <v>48440190</v>
      </c>
      <c r="C39">
        <v>1.54</v>
      </c>
      <c r="D39">
        <v>0</v>
      </c>
      <c r="E39" s="49">
        <v>1635911.44</v>
      </c>
      <c r="F39">
        <v>0</v>
      </c>
      <c r="G39" s="49">
        <v>38461.339999999997</v>
      </c>
      <c r="H39">
        <v>0</v>
      </c>
      <c r="I39" s="49">
        <v>66016.28</v>
      </c>
      <c r="J39">
        <v>0</v>
      </c>
      <c r="K39">
        <v>0</v>
      </c>
      <c r="L39" s="49">
        <v>470636.73</v>
      </c>
      <c r="M39" s="49">
        <v>575114.34</v>
      </c>
      <c r="N39" s="49">
        <v>2211025.7799999998</v>
      </c>
    </row>
    <row r="40" spans="1:14" x14ac:dyDescent="0.2">
      <c r="A40">
        <v>10090</v>
      </c>
      <c r="B40" s="50">
        <v>24512446</v>
      </c>
      <c r="C40">
        <v>1.93</v>
      </c>
      <c r="D40">
        <v>0</v>
      </c>
      <c r="E40" s="49">
        <v>824549.9</v>
      </c>
      <c r="F40">
        <v>0</v>
      </c>
      <c r="G40" s="49">
        <v>20016.55</v>
      </c>
      <c r="H40">
        <v>0</v>
      </c>
      <c r="I40" s="49">
        <v>63063.59</v>
      </c>
      <c r="J40" s="49">
        <v>2701.26</v>
      </c>
      <c r="K40">
        <v>0</v>
      </c>
      <c r="L40" s="49">
        <v>210206.02</v>
      </c>
      <c r="M40" s="49">
        <v>295987.42</v>
      </c>
      <c r="N40" s="49">
        <v>1120537.32</v>
      </c>
    </row>
    <row r="41" spans="1:14" x14ac:dyDescent="0.2">
      <c r="A41">
        <v>10091</v>
      </c>
      <c r="B41" s="50">
        <v>68502606</v>
      </c>
      <c r="C41">
        <v>1.77</v>
      </c>
      <c r="D41">
        <v>0</v>
      </c>
      <c r="E41" s="49">
        <v>2308050.77</v>
      </c>
      <c r="F41">
        <v>0</v>
      </c>
      <c r="G41" s="49">
        <v>52181.38</v>
      </c>
      <c r="H41">
        <v>0</v>
      </c>
      <c r="I41" s="49">
        <v>159092.6</v>
      </c>
      <c r="J41">
        <v>0</v>
      </c>
      <c r="K41">
        <v>0</v>
      </c>
      <c r="L41" s="49">
        <v>550778.02</v>
      </c>
      <c r="M41" s="49">
        <v>762052</v>
      </c>
      <c r="N41" s="49">
        <v>3070102.77</v>
      </c>
    </row>
    <row r="42" spans="1:14" x14ac:dyDescent="0.2">
      <c r="A42">
        <v>10092</v>
      </c>
      <c r="B42" s="50">
        <v>24999004</v>
      </c>
      <c r="C42">
        <v>1.67</v>
      </c>
      <c r="D42">
        <v>0</v>
      </c>
      <c r="E42" s="49">
        <v>843146.16</v>
      </c>
      <c r="F42">
        <v>0</v>
      </c>
      <c r="G42" s="49">
        <v>19350</v>
      </c>
      <c r="H42">
        <v>248.73</v>
      </c>
      <c r="I42" s="49">
        <v>44401.16</v>
      </c>
      <c r="J42" s="49">
        <v>1766.33</v>
      </c>
      <c r="K42">
        <v>0</v>
      </c>
      <c r="L42" s="49">
        <v>228505.38</v>
      </c>
      <c r="M42" s="49">
        <v>294271.59999999998</v>
      </c>
      <c r="N42" s="49">
        <v>1137417.76</v>
      </c>
    </row>
    <row r="43" spans="1:14" x14ac:dyDescent="0.2">
      <c r="A43">
        <v>10093</v>
      </c>
      <c r="B43" s="50">
        <v>1440787537</v>
      </c>
      <c r="C43">
        <v>1.57</v>
      </c>
      <c r="D43">
        <v>0</v>
      </c>
      <c r="E43" s="49">
        <v>48643134.020000003</v>
      </c>
      <c r="F43">
        <v>0</v>
      </c>
      <c r="G43" s="49">
        <v>520223.11</v>
      </c>
      <c r="H43">
        <v>0</v>
      </c>
      <c r="I43" s="49">
        <v>892927.96</v>
      </c>
      <c r="J43">
        <v>0</v>
      </c>
      <c r="K43">
        <v>0</v>
      </c>
      <c r="L43" s="49">
        <v>6235800.4900000002</v>
      </c>
      <c r="M43" s="49">
        <v>7648951.5599999996</v>
      </c>
      <c r="N43" s="49">
        <v>56292085.579999998</v>
      </c>
    </row>
    <row r="44" spans="1:14" x14ac:dyDescent="0.2">
      <c r="A44">
        <v>11076</v>
      </c>
      <c r="B44" s="50">
        <v>40129159</v>
      </c>
      <c r="C44">
        <v>2.61</v>
      </c>
      <c r="D44">
        <v>0</v>
      </c>
      <c r="E44" s="49">
        <v>1340505.33</v>
      </c>
      <c r="F44">
        <v>0</v>
      </c>
      <c r="G44" s="49">
        <v>69626.929999999993</v>
      </c>
      <c r="H44">
        <v>0</v>
      </c>
      <c r="I44" s="49">
        <v>78558.61</v>
      </c>
      <c r="J44">
        <v>0</v>
      </c>
      <c r="K44">
        <v>0</v>
      </c>
      <c r="L44" s="49">
        <v>285247.78999999998</v>
      </c>
      <c r="M44" s="49">
        <v>433433.33</v>
      </c>
      <c r="N44" s="49">
        <v>1773938.66</v>
      </c>
    </row>
    <row r="45" spans="1:14" x14ac:dyDescent="0.2">
      <c r="A45">
        <v>11078</v>
      </c>
      <c r="B45" s="50">
        <v>43096626</v>
      </c>
      <c r="C45">
        <v>1.47</v>
      </c>
      <c r="D45">
        <v>0</v>
      </c>
      <c r="E45" s="49">
        <v>1456484.52</v>
      </c>
      <c r="F45">
        <v>0</v>
      </c>
      <c r="G45" s="49">
        <v>14539.8</v>
      </c>
      <c r="H45">
        <v>0</v>
      </c>
      <c r="I45" s="49">
        <v>83745.48</v>
      </c>
      <c r="J45" s="49">
        <v>28501.15</v>
      </c>
      <c r="K45">
        <v>0</v>
      </c>
      <c r="L45" s="49">
        <v>271890.61</v>
      </c>
      <c r="M45" s="49">
        <v>398677.04</v>
      </c>
      <c r="N45" s="49">
        <v>1855161.56</v>
      </c>
    </row>
    <row r="46" spans="1:14" x14ac:dyDescent="0.2">
      <c r="A46">
        <v>11079</v>
      </c>
      <c r="B46" s="50">
        <v>14879359</v>
      </c>
      <c r="C46">
        <v>1.39</v>
      </c>
      <c r="D46">
        <v>0</v>
      </c>
      <c r="E46" s="49">
        <v>503267.98</v>
      </c>
      <c r="F46">
        <v>0</v>
      </c>
      <c r="G46" s="49">
        <v>7176.11</v>
      </c>
      <c r="H46">
        <v>0</v>
      </c>
      <c r="I46" s="49">
        <v>41332.53</v>
      </c>
      <c r="J46">
        <v>0</v>
      </c>
      <c r="K46">
        <v>0</v>
      </c>
      <c r="L46" s="49">
        <v>136554.71</v>
      </c>
      <c r="M46" s="49">
        <v>185063.34</v>
      </c>
      <c r="N46" s="49">
        <v>688331.32</v>
      </c>
    </row>
    <row r="47" spans="1:14" x14ac:dyDescent="0.2">
      <c r="A47">
        <v>11082</v>
      </c>
      <c r="B47" s="50">
        <v>808878712</v>
      </c>
      <c r="C47">
        <v>1.55</v>
      </c>
      <c r="D47">
        <v>0</v>
      </c>
      <c r="E47" s="49">
        <v>27314499.449999999</v>
      </c>
      <c r="F47">
        <v>0</v>
      </c>
      <c r="G47" s="49">
        <v>237453.49</v>
      </c>
      <c r="H47">
        <v>0</v>
      </c>
      <c r="I47" s="49">
        <v>1367670.08</v>
      </c>
      <c r="J47">
        <v>0</v>
      </c>
      <c r="K47">
        <v>0</v>
      </c>
      <c r="L47" s="49">
        <v>4799053.24</v>
      </c>
      <c r="M47" s="49">
        <v>6404176.7999999998</v>
      </c>
      <c r="N47" s="49">
        <v>33718676.259999998</v>
      </c>
    </row>
    <row r="48" spans="1:14" x14ac:dyDescent="0.2">
      <c r="A48">
        <v>12108</v>
      </c>
      <c r="B48" s="50">
        <v>24312231</v>
      </c>
      <c r="C48">
        <v>2.64</v>
      </c>
      <c r="D48">
        <v>0</v>
      </c>
      <c r="E48" s="49">
        <v>811894.31</v>
      </c>
      <c r="F48">
        <v>0</v>
      </c>
      <c r="G48" s="49">
        <v>20615.48</v>
      </c>
      <c r="H48" s="49">
        <v>3794.62</v>
      </c>
      <c r="I48" s="49">
        <v>78445.27</v>
      </c>
      <c r="J48" s="49">
        <v>1457.62</v>
      </c>
      <c r="K48" s="49">
        <v>2247.41</v>
      </c>
      <c r="L48" s="49">
        <v>270492.5</v>
      </c>
      <c r="M48" s="49">
        <v>377052.9</v>
      </c>
      <c r="N48" s="49">
        <v>1188947.21</v>
      </c>
    </row>
    <row r="49" spans="1:14" x14ac:dyDescent="0.2">
      <c r="A49">
        <v>12109</v>
      </c>
      <c r="B49" s="50">
        <v>310425814</v>
      </c>
      <c r="C49">
        <v>2.74</v>
      </c>
      <c r="D49">
        <v>0</v>
      </c>
      <c r="E49" s="49">
        <v>10355861.029999999</v>
      </c>
      <c r="F49">
        <v>0</v>
      </c>
      <c r="G49" s="49">
        <v>133160.51</v>
      </c>
      <c r="H49">
        <v>0</v>
      </c>
      <c r="I49" s="49">
        <v>530327.97</v>
      </c>
      <c r="J49">
        <v>0</v>
      </c>
      <c r="K49" s="49">
        <v>46324.72</v>
      </c>
      <c r="L49" s="49">
        <v>1900755.06</v>
      </c>
      <c r="M49" s="49">
        <v>2610568.2599999998</v>
      </c>
      <c r="N49" s="49">
        <v>12966429.289999999</v>
      </c>
    </row>
    <row r="50" spans="1:14" x14ac:dyDescent="0.2">
      <c r="A50">
        <v>12110</v>
      </c>
      <c r="B50" s="50">
        <v>45683458</v>
      </c>
      <c r="C50">
        <v>2.64</v>
      </c>
      <c r="D50">
        <v>0</v>
      </c>
      <c r="E50" s="49">
        <v>1525575.32</v>
      </c>
      <c r="F50">
        <v>0</v>
      </c>
      <c r="G50" s="49">
        <v>29411.46</v>
      </c>
      <c r="H50">
        <v>0</v>
      </c>
      <c r="I50" s="49">
        <v>116680.74</v>
      </c>
      <c r="J50">
        <v>0</v>
      </c>
      <c r="K50" s="49">
        <v>12546.78</v>
      </c>
      <c r="L50" s="49">
        <v>397700.42</v>
      </c>
      <c r="M50" s="49">
        <v>556339.4</v>
      </c>
      <c r="N50" s="49">
        <v>2081914.72</v>
      </c>
    </row>
    <row r="51" spans="1:14" x14ac:dyDescent="0.2">
      <c r="A51">
        <v>13054</v>
      </c>
      <c r="B51" s="50">
        <v>4651484</v>
      </c>
      <c r="C51">
        <v>2.2999999999999998</v>
      </c>
      <c r="D51">
        <v>0</v>
      </c>
      <c r="E51" s="49">
        <v>155876.35</v>
      </c>
      <c r="F51">
        <v>675.43</v>
      </c>
      <c r="G51" s="49">
        <v>9277.81</v>
      </c>
      <c r="H51">
        <v>0</v>
      </c>
      <c r="I51" s="49">
        <v>29772.880000000001</v>
      </c>
      <c r="J51">
        <v>251.22</v>
      </c>
      <c r="K51">
        <v>0</v>
      </c>
      <c r="L51" s="49">
        <v>42007.14</v>
      </c>
      <c r="M51" s="49">
        <v>81984.479999999996</v>
      </c>
      <c r="N51" s="49">
        <v>237860.83</v>
      </c>
    </row>
    <row r="52" spans="1:14" x14ac:dyDescent="0.2">
      <c r="A52">
        <v>13055</v>
      </c>
      <c r="B52" s="50">
        <v>27148598</v>
      </c>
      <c r="C52">
        <v>2.36</v>
      </c>
      <c r="D52">
        <v>0</v>
      </c>
      <c r="E52" s="49">
        <v>909220.66</v>
      </c>
      <c r="F52">
        <v>0</v>
      </c>
      <c r="G52" s="49">
        <v>88548.99</v>
      </c>
      <c r="H52">
        <v>0</v>
      </c>
      <c r="I52" s="49">
        <v>183473.95</v>
      </c>
      <c r="J52">
        <v>0</v>
      </c>
      <c r="K52">
        <v>0</v>
      </c>
      <c r="L52" s="49">
        <v>265477.57</v>
      </c>
      <c r="M52" s="49">
        <v>537500.5</v>
      </c>
      <c r="N52" s="49">
        <v>1446721.16</v>
      </c>
    </row>
    <row r="53" spans="1:14" x14ac:dyDescent="0.2">
      <c r="A53">
        <v>13057</v>
      </c>
      <c r="B53" s="50">
        <v>2719953</v>
      </c>
      <c r="C53">
        <v>2.91</v>
      </c>
      <c r="D53">
        <v>0</v>
      </c>
      <c r="E53" s="49">
        <v>90579.520000000004</v>
      </c>
      <c r="F53">
        <v>0</v>
      </c>
      <c r="G53" s="49">
        <v>5534.13</v>
      </c>
      <c r="H53">
        <v>208.31</v>
      </c>
      <c r="I53" s="49">
        <v>14912</v>
      </c>
      <c r="J53">
        <v>0</v>
      </c>
      <c r="K53">
        <v>0</v>
      </c>
      <c r="L53" s="49">
        <v>20826.830000000002</v>
      </c>
      <c r="M53" s="49">
        <v>41481.269999999997</v>
      </c>
      <c r="N53" s="49">
        <v>132060.79</v>
      </c>
    </row>
    <row r="54" spans="1:14" x14ac:dyDescent="0.2">
      <c r="A54">
        <v>13058</v>
      </c>
      <c r="B54" s="50">
        <v>3189355</v>
      </c>
      <c r="C54">
        <v>2.63</v>
      </c>
      <c r="D54">
        <v>0</v>
      </c>
      <c r="E54" s="49">
        <v>106517.79</v>
      </c>
      <c r="F54">
        <v>0</v>
      </c>
      <c r="G54" s="49">
        <v>8789.5</v>
      </c>
      <c r="H54">
        <v>0</v>
      </c>
      <c r="I54" s="49">
        <v>21649.8</v>
      </c>
      <c r="J54">
        <v>97.41</v>
      </c>
      <c r="K54">
        <v>0</v>
      </c>
      <c r="L54" s="49">
        <v>30750.52</v>
      </c>
      <c r="M54" s="49">
        <v>61287.22</v>
      </c>
      <c r="N54" s="49">
        <v>167805.01</v>
      </c>
    </row>
    <row r="55" spans="1:14" x14ac:dyDescent="0.2">
      <c r="A55">
        <v>13059</v>
      </c>
      <c r="B55" s="50">
        <v>17371823</v>
      </c>
      <c r="C55">
        <v>2.58</v>
      </c>
      <c r="D55">
        <v>0</v>
      </c>
      <c r="E55" s="49">
        <v>580480.51</v>
      </c>
      <c r="F55">
        <v>0</v>
      </c>
      <c r="G55" s="49">
        <v>47785.93</v>
      </c>
      <c r="H55">
        <v>0</v>
      </c>
      <c r="I55" s="49">
        <v>106386.85</v>
      </c>
      <c r="J55">
        <v>909.49</v>
      </c>
      <c r="K55">
        <v>0</v>
      </c>
      <c r="L55" s="49">
        <v>150256.59</v>
      </c>
      <c r="M55" s="49">
        <v>305338.86</v>
      </c>
      <c r="N55" s="49">
        <v>885819.37</v>
      </c>
    </row>
    <row r="56" spans="1:14" x14ac:dyDescent="0.2">
      <c r="A56">
        <v>13060</v>
      </c>
      <c r="B56" s="50">
        <v>3303616</v>
      </c>
      <c r="C56">
        <v>2.2999999999999998</v>
      </c>
      <c r="D56">
        <v>0</v>
      </c>
      <c r="E56" s="49">
        <v>110707.81</v>
      </c>
      <c r="F56">
        <v>0</v>
      </c>
      <c r="G56" s="49">
        <v>8638.1299999999992</v>
      </c>
      <c r="H56">
        <v>0</v>
      </c>
      <c r="I56" s="49">
        <v>11957.55</v>
      </c>
      <c r="J56">
        <v>49.57</v>
      </c>
      <c r="K56">
        <v>0</v>
      </c>
      <c r="L56" s="49">
        <v>21627.3</v>
      </c>
      <c r="M56" s="49">
        <v>42272.54</v>
      </c>
      <c r="N56" s="49">
        <v>152980.35</v>
      </c>
    </row>
    <row r="57" spans="1:14" x14ac:dyDescent="0.2">
      <c r="A57">
        <v>13061</v>
      </c>
      <c r="B57" s="50">
        <v>14471886</v>
      </c>
      <c r="C57">
        <v>3</v>
      </c>
      <c r="D57">
        <v>0</v>
      </c>
      <c r="E57" s="49">
        <v>481494.12</v>
      </c>
      <c r="F57">
        <v>0</v>
      </c>
      <c r="G57" s="49">
        <v>35742.14</v>
      </c>
      <c r="H57">
        <v>0</v>
      </c>
      <c r="I57" s="49">
        <v>129562.8</v>
      </c>
      <c r="J57">
        <v>478.22</v>
      </c>
      <c r="K57">
        <v>0</v>
      </c>
      <c r="L57" s="49">
        <v>143359.95000000001</v>
      </c>
      <c r="M57" s="49">
        <v>309143.11</v>
      </c>
      <c r="N57" s="49">
        <v>790637.23</v>
      </c>
    </row>
    <row r="58" spans="1:14" x14ac:dyDescent="0.2">
      <c r="A58">
        <v>13062</v>
      </c>
      <c r="B58" s="50">
        <v>3398872</v>
      </c>
      <c r="C58">
        <v>2.19</v>
      </c>
      <c r="D58">
        <v>0</v>
      </c>
      <c r="E58" s="49">
        <v>114028.18</v>
      </c>
      <c r="F58">
        <v>0</v>
      </c>
      <c r="G58" s="49">
        <v>5696.9</v>
      </c>
      <c r="H58">
        <v>0</v>
      </c>
      <c r="I58" s="49">
        <v>12722.42</v>
      </c>
      <c r="J58">
        <v>266.85000000000002</v>
      </c>
      <c r="K58">
        <v>0</v>
      </c>
      <c r="L58" s="49">
        <v>22842.42</v>
      </c>
      <c r="M58" s="49">
        <v>41528.58</v>
      </c>
      <c r="N58" s="49">
        <v>155556.76</v>
      </c>
    </row>
    <row r="59" spans="1:14" x14ac:dyDescent="0.2">
      <c r="A59">
        <v>14126</v>
      </c>
      <c r="B59" s="50">
        <v>66627280</v>
      </c>
      <c r="C59">
        <v>1.41</v>
      </c>
      <c r="D59">
        <v>0</v>
      </c>
      <c r="E59" s="49">
        <v>2253092.75</v>
      </c>
      <c r="F59">
        <v>0</v>
      </c>
      <c r="G59" s="49">
        <v>66742.17</v>
      </c>
      <c r="H59">
        <v>0</v>
      </c>
      <c r="I59" s="49">
        <v>164554.47</v>
      </c>
      <c r="J59" s="49">
        <v>20614.86</v>
      </c>
      <c r="K59">
        <v>213.14</v>
      </c>
      <c r="L59" s="49">
        <v>527342.66</v>
      </c>
      <c r="M59" s="49">
        <v>779467.3</v>
      </c>
      <c r="N59" s="49">
        <v>3032560.05</v>
      </c>
    </row>
    <row r="60" spans="1:14" x14ac:dyDescent="0.2">
      <c r="A60">
        <v>14127</v>
      </c>
      <c r="B60" s="50">
        <v>32388889</v>
      </c>
      <c r="C60">
        <v>1.41</v>
      </c>
      <c r="D60">
        <v>0</v>
      </c>
      <c r="E60" s="49">
        <v>1095274.6499999999</v>
      </c>
      <c r="F60">
        <v>0</v>
      </c>
      <c r="G60" s="49">
        <v>36561.089999999997</v>
      </c>
      <c r="H60">
        <v>0</v>
      </c>
      <c r="I60" s="49">
        <v>87191.94</v>
      </c>
      <c r="J60">
        <v>0</v>
      </c>
      <c r="K60" s="49">
        <v>8817.31</v>
      </c>
      <c r="L60" s="49">
        <v>291107.78999999998</v>
      </c>
      <c r="M60" s="49">
        <v>423678.13</v>
      </c>
      <c r="N60" s="49">
        <v>1518952.78</v>
      </c>
    </row>
    <row r="61" spans="1:14" x14ac:dyDescent="0.2">
      <c r="A61">
        <v>14129</v>
      </c>
      <c r="B61" s="50">
        <v>131483556</v>
      </c>
      <c r="C61">
        <v>1.39</v>
      </c>
      <c r="D61">
        <v>0</v>
      </c>
      <c r="E61" s="49">
        <v>4447198.5599999996</v>
      </c>
      <c r="F61">
        <v>0</v>
      </c>
      <c r="G61" s="49">
        <v>118449.12</v>
      </c>
      <c r="H61">
        <v>0</v>
      </c>
      <c r="I61" s="49">
        <v>282722.64</v>
      </c>
      <c r="J61">
        <v>7.74</v>
      </c>
      <c r="K61" s="49">
        <v>3019.69</v>
      </c>
      <c r="L61" s="49">
        <v>938498.1</v>
      </c>
      <c r="M61" s="49">
        <v>1342697.28</v>
      </c>
      <c r="N61" s="49">
        <v>5789895.8399999999</v>
      </c>
    </row>
    <row r="62" spans="1:14" x14ac:dyDescent="0.2">
      <c r="A62">
        <v>14130</v>
      </c>
      <c r="B62" s="50">
        <v>252132221</v>
      </c>
      <c r="C62">
        <v>1.59</v>
      </c>
      <c r="D62">
        <v>0</v>
      </c>
      <c r="E62" s="49">
        <v>8510629.8300000001</v>
      </c>
      <c r="F62">
        <v>36.35</v>
      </c>
      <c r="G62" s="49">
        <v>47930.26</v>
      </c>
      <c r="H62">
        <v>0</v>
      </c>
      <c r="I62" s="49">
        <v>114414.05</v>
      </c>
      <c r="J62">
        <v>687.76</v>
      </c>
      <c r="K62">
        <v>402.3</v>
      </c>
      <c r="L62" s="49">
        <v>349093.6</v>
      </c>
      <c r="M62" s="49">
        <v>512564.32</v>
      </c>
      <c r="N62" s="49">
        <v>9023194.1500000004</v>
      </c>
    </row>
    <row r="63" spans="1:14" x14ac:dyDescent="0.2">
      <c r="A63">
        <v>15001</v>
      </c>
      <c r="B63" s="50">
        <v>17983675</v>
      </c>
      <c r="C63">
        <v>2.2999999999999998</v>
      </c>
      <c r="D63">
        <v>0</v>
      </c>
      <c r="E63" s="49">
        <v>602652.73</v>
      </c>
      <c r="F63">
        <v>0</v>
      </c>
      <c r="G63" s="49">
        <v>40922.980000000003</v>
      </c>
      <c r="H63">
        <v>0</v>
      </c>
      <c r="I63" s="49">
        <v>64729.21</v>
      </c>
      <c r="J63">
        <v>0</v>
      </c>
      <c r="K63">
        <v>0</v>
      </c>
      <c r="L63" s="49">
        <v>224632.57</v>
      </c>
      <c r="M63" s="49">
        <v>330284.76</v>
      </c>
      <c r="N63" s="49">
        <v>932937.49</v>
      </c>
    </row>
    <row r="64" spans="1:14" x14ac:dyDescent="0.2">
      <c r="A64">
        <v>15002</v>
      </c>
      <c r="B64" s="50">
        <v>717128382</v>
      </c>
      <c r="C64">
        <v>2.0099999999999998</v>
      </c>
      <c r="D64">
        <v>0</v>
      </c>
      <c r="E64" s="49">
        <v>24103093.68</v>
      </c>
      <c r="F64">
        <v>0</v>
      </c>
      <c r="G64" s="49">
        <v>373874.64</v>
      </c>
      <c r="H64">
        <v>0</v>
      </c>
      <c r="I64" s="49">
        <v>659559.05000000005</v>
      </c>
      <c r="J64">
        <v>0</v>
      </c>
      <c r="K64">
        <v>0</v>
      </c>
      <c r="L64" s="49">
        <v>1574834.38</v>
      </c>
      <c r="M64" s="49">
        <v>2608268.06</v>
      </c>
      <c r="N64" s="49">
        <v>26711361.739999998</v>
      </c>
    </row>
    <row r="65" spans="1:14" x14ac:dyDescent="0.2">
      <c r="A65">
        <v>15003</v>
      </c>
      <c r="B65" s="50">
        <v>61966910</v>
      </c>
      <c r="C65">
        <v>1.98</v>
      </c>
      <c r="D65">
        <v>0</v>
      </c>
      <c r="E65" s="49">
        <v>2083380.81</v>
      </c>
      <c r="F65">
        <v>0</v>
      </c>
      <c r="G65" s="49">
        <v>21605.97</v>
      </c>
      <c r="H65">
        <v>926.61</v>
      </c>
      <c r="I65" s="49">
        <v>39300.519999999997</v>
      </c>
      <c r="J65">
        <v>501.98</v>
      </c>
      <c r="K65">
        <v>0</v>
      </c>
      <c r="L65" s="49">
        <v>89293.17</v>
      </c>
      <c r="M65" s="49">
        <v>151628.25</v>
      </c>
      <c r="N65" s="49">
        <v>2235009.06</v>
      </c>
    </row>
    <row r="66" spans="1:14" x14ac:dyDescent="0.2">
      <c r="A66">
        <v>15004</v>
      </c>
      <c r="B66" s="50">
        <v>20913767</v>
      </c>
      <c r="C66">
        <v>1.95</v>
      </c>
      <c r="D66">
        <v>0</v>
      </c>
      <c r="E66" s="49">
        <v>703354.04</v>
      </c>
      <c r="F66">
        <v>0</v>
      </c>
      <c r="G66" s="49">
        <v>34212.22</v>
      </c>
      <c r="H66">
        <v>0</v>
      </c>
      <c r="I66" s="49">
        <v>58056.58</v>
      </c>
      <c r="J66">
        <v>0</v>
      </c>
      <c r="K66">
        <v>0</v>
      </c>
      <c r="L66" s="49">
        <v>142577.26999999999</v>
      </c>
      <c r="M66" s="49">
        <v>234846.06</v>
      </c>
      <c r="N66" s="49">
        <v>938200.1</v>
      </c>
    </row>
    <row r="67" spans="1:14" x14ac:dyDescent="0.2">
      <c r="A67">
        <v>16090</v>
      </c>
      <c r="B67" s="50">
        <v>281757133</v>
      </c>
      <c r="C67">
        <v>1.68</v>
      </c>
      <c r="D67">
        <v>0</v>
      </c>
      <c r="E67" s="49">
        <v>9501909.9299999997</v>
      </c>
      <c r="F67">
        <v>0</v>
      </c>
      <c r="G67" s="49">
        <v>197053.63</v>
      </c>
      <c r="H67">
        <v>0</v>
      </c>
      <c r="I67" s="49">
        <v>661724.81000000006</v>
      </c>
      <c r="J67">
        <v>0</v>
      </c>
      <c r="K67">
        <v>0</v>
      </c>
      <c r="L67" s="49">
        <v>1773072.9</v>
      </c>
      <c r="M67" s="49">
        <v>2631851.34</v>
      </c>
      <c r="N67" s="49">
        <v>12133761.27</v>
      </c>
    </row>
    <row r="68" spans="1:14" x14ac:dyDescent="0.2">
      <c r="A68">
        <v>16092</v>
      </c>
      <c r="B68" s="50">
        <v>17142583</v>
      </c>
      <c r="C68">
        <v>1.65</v>
      </c>
      <c r="D68">
        <v>0</v>
      </c>
      <c r="E68" s="49">
        <v>578288.75</v>
      </c>
      <c r="F68">
        <v>0</v>
      </c>
      <c r="G68" s="49">
        <v>14138.45</v>
      </c>
      <c r="H68">
        <v>0</v>
      </c>
      <c r="I68" s="49">
        <v>49443.13</v>
      </c>
      <c r="J68" s="49">
        <v>2413.83</v>
      </c>
      <c r="K68">
        <v>0</v>
      </c>
      <c r="L68" s="49">
        <v>143617.45000000001</v>
      </c>
      <c r="M68" s="49">
        <v>209612.86</v>
      </c>
      <c r="N68" s="49">
        <v>787901.61</v>
      </c>
    </row>
    <row r="69" spans="1:14" x14ac:dyDescent="0.2">
      <c r="A69">
        <v>16094</v>
      </c>
      <c r="B69" s="50">
        <v>17163896</v>
      </c>
      <c r="C69">
        <v>1.71</v>
      </c>
      <c r="D69">
        <v>0</v>
      </c>
      <c r="E69" s="49">
        <v>578654.49</v>
      </c>
      <c r="F69">
        <v>0</v>
      </c>
      <c r="G69" s="49">
        <v>17858.810000000001</v>
      </c>
      <c r="H69">
        <v>0</v>
      </c>
      <c r="I69" s="49">
        <v>56904.52</v>
      </c>
      <c r="J69">
        <v>0</v>
      </c>
      <c r="K69">
        <v>0</v>
      </c>
      <c r="L69" s="49">
        <v>153333.96</v>
      </c>
      <c r="M69" s="49">
        <v>228097.28</v>
      </c>
      <c r="N69" s="49">
        <v>806751.77</v>
      </c>
    </row>
    <row r="70" spans="1:14" x14ac:dyDescent="0.2">
      <c r="A70">
        <v>16096</v>
      </c>
      <c r="B70" s="50">
        <v>441123249</v>
      </c>
      <c r="C70">
        <v>1.67</v>
      </c>
      <c r="D70">
        <v>0</v>
      </c>
      <c r="E70" s="49">
        <v>14877847.630000001</v>
      </c>
      <c r="F70" s="49">
        <v>26232.49</v>
      </c>
      <c r="G70" s="49">
        <v>174520.08</v>
      </c>
      <c r="H70">
        <v>0</v>
      </c>
      <c r="I70" s="49">
        <v>590637.31999999995</v>
      </c>
      <c r="J70" s="49">
        <v>319145.95</v>
      </c>
      <c r="K70">
        <v>0</v>
      </c>
      <c r="L70" s="49">
        <v>1533794.23</v>
      </c>
      <c r="M70" s="49">
        <v>2644330.0699999998</v>
      </c>
      <c r="N70" s="49">
        <v>17522177.699999999</v>
      </c>
    </row>
    <row r="71" spans="1:14" x14ac:dyDescent="0.2">
      <c r="A71">
        <v>16097</v>
      </c>
      <c r="B71" s="50">
        <v>35709705</v>
      </c>
      <c r="C71">
        <v>1.69</v>
      </c>
      <c r="D71">
        <v>0</v>
      </c>
      <c r="E71" s="49">
        <v>1204143.04</v>
      </c>
      <c r="F71">
        <v>0</v>
      </c>
      <c r="G71" s="49">
        <v>20329.87</v>
      </c>
      <c r="H71">
        <v>0</v>
      </c>
      <c r="I71" s="49">
        <v>67766.63</v>
      </c>
      <c r="J71" s="49">
        <v>1089.05</v>
      </c>
      <c r="K71">
        <v>0</v>
      </c>
      <c r="L71" s="49">
        <v>178549.63</v>
      </c>
      <c r="M71" s="49">
        <v>267735.18</v>
      </c>
      <c r="N71" s="49">
        <v>1471878.22</v>
      </c>
    </row>
    <row r="72" spans="1:14" x14ac:dyDescent="0.2">
      <c r="A72">
        <v>17121</v>
      </c>
      <c r="B72" s="50">
        <v>6503040</v>
      </c>
      <c r="C72">
        <v>2.58</v>
      </c>
      <c r="D72">
        <v>0</v>
      </c>
      <c r="E72" s="49">
        <v>217299.47</v>
      </c>
      <c r="F72">
        <v>0</v>
      </c>
      <c r="G72" s="49">
        <v>6087.55</v>
      </c>
      <c r="H72">
        <v>0</v>
      </c>
      <c r="I72" s="49">
        <v>114674.89</v>
      </c>
      <c r="J72">
        <v>0</v>
      </c>
      <c r="K72">
        <v>0</v>
      </c>
      <c r="L72" s="49">
        <v>61375.06</v>
      </c>
      <c r="M72" s="49">
        <v>182137.5</v>
      </c>
      <c r="N72" s="49">
        <v>399436.97</v>
      </c>
    </row>
    <row r="73" spans="1:14" x14ac:dyDescent="0.2">
      <c r="A73">
        <v>17122</v>
      </c>
      <c r="B73" s="50">
        <v>7491212</v>
      </c>
      <c r="C73">
        <v>2.57</v>
      </c>
      <c r="D73">
        <v>0</v>
      </c>
      <c r="E73" s="49">
        <v>250344.99</v>
      </c>
      <c r="F73">
        <v>0</v>
      </c>
      <c r="G73" s="49">
        <v>8918.15</v>
      </c>
      <c r="H73">
        <v>0</v>
      </c>
      <c r="I73" s="49">
        <v>133194.07</v>
      </c>
      <c r="J73">
        <v>0</v>
      </c>
      <c r="K73">
        <v>0</v>
      </c>
      <c r="L73" s="49">
        <v>77305</v>
      </c>
      <c r="M73" s="49">
        <v>219417.22</v>
      </c>
      <c r="N73" s="49">
        <v>469762.21</v>
      </c>
    </row>
    <row r="74" spans="1:14" x14ac:dyDescent="0.2">
      <c r="A74">
        <v>17124</v>
      </c>
      <c r="B74" s="50">
        <v>6516452</v>
      </c>
      <c r="C74">
        <v>2.56</v>
      </c>
      <c r="D74">
        <v>0</v>
      </c>
      <c r="E74" s="49">
        <v>217792.34</v>
      </c>
      <c r="F74">
        <v>0</v>
      </c>
      <c r="G74" s="49">
        <v>7027.52</v>
      </c>
      <c r="H74">
        <v>0</v>
      </c>
      <c r="I74" s="49">
        <v>138465.64000000001</v>
      </c>
      <c r="J74">
        <v>851.94</v>
      </c>
      <c r="K74">
        <v>0</v>
      </c>
      <c r="L74" s="49">
        <v>62391</v>
      </c>
      <c r="M74" s="49">
        <v>208736.1</v>
      </c>
      <c r="N74" s="49">
        <v>426528.44</v>
      </c>
    </row>
    <row r="75" spans="1:14" x14ac:dyDescent="0.2">
      <c r="A75">
        <v>17125</v>
      </c>
      <c r="B75" s="50">
        <v>50047306</v>
      </c>
      <c r="C75">
        <v>2.31</v>
      </c>
      <c r="D75">
        <v>0</v>
      </c>
      <c r="E75" s="49">
        <v>1676968.61</v>
      </c>
      <c r="F75">
        <v>0</v>
      </c>
      <c r="G75" s="49">
        <v>43459.51</v>
      </c>
      <c r="H75">
        <v>0</v>
      </c>
      <c r="I75" s="49">
        <v>856295.29</v>
      </c>
      <c r="J75">
        <v>0</v>
      </c>
      <c r="K75">
        <v>0</v>
      </c>
      <c r="L75" s="49">
        <v>432819.09</v>
      </c>
      <c r="M75" s="49">
        <v>1332573.8899999999</v>
      </c>
      <c r="N75" s="49">
        <v>3009542.5</v>
      </c>
    </row>
    <row r="76" spans="1:14" x14ac:dyDescent="0.2">
      <c r="A76">
        <v>17126</v>
      </c>
      <c r="B76" s="50">
        <v>12084115</v>
      </c>
      <c r="C76">
        <v>2.4</v>
      </c>
      <c r="D76">
        <v>0</v>
      </c>
      <c r="E76" s="49">
        <v>404537.5</v>
      </c>
      <c r="F76">
        <v>0</v>
      </c>
      <c r="G76" s="49">
        <v>8871.6</v>
      </c>
      <c r="H76">
        <v>0</v>
      </c>
      <c r="I76" s="49">
        <v>172762.6</v>
      </c>
      <c r="J76">
        <v>592.17999999999995</v>
      </c>
      <c r="K76">
        <v>0</v>
      </c>
      <c r="L76" s="49">
        <v>96933.09</v>
      </c>
      <c r="M76" s="49">
        <v>279159.46000000002</v>
      </c>
      <c r="N76" s="49">
        <v>683696.96</v>
      </c>
    </row>
    <row r="77" spans="1:14" x14ac:dyDescent="0.2">
      <c r="A77">
        <v>18047</v>
      </c>
      <c r="B77" s="50">
        <v>19940420</v>
      </c>
      <c r="C77">
        <v>2.2599999999999998</v>
      </c>
      <c r="D77">
        <v>0</v>
      </c>
      <c r="E77" s="49">
        <v>668498.99</v>
      </c>
      <c r="F77" s="49">
        <v>11927.41</v>
      </c>
      <c r="G77" s="49">
        <v>55808.32</v>
      </c>
      <c r="H77">
        <v>0</v>
      </c>
      <c r="I77" s="49">
        <v>48233.93</v>
      </c>
      <c r="J77" s="49">
        <v>3651.43</v>
      </c>
      <c r="K77" s="49">
        <v>66030.25</v>
      </c>
      <c r="L77" s="49">
        <v>325279.82</v>
      </c>
      <c r="M77" s="49">
        <v>510931.16</v>
      </c>
      <c r="N77" s="49">
        <v>1179430.1499999999</v>
      </c>
    </row>
    <row r="78" spans="1:14" x14ac:dyDescent="0.2">
      <c r="A78">
        <v>18050</v>
      </c>
      <c r="B78" s="50">
        <v>21413062</v>
      </c>
      <c r="C78">
        <v>2.0699999999999998</v>
      </c>
      <c r="D78">
        <v>0</v>
      </c>
      <c r="E78" s="49">
        <v>719264.54</v>
      </c>
      <c r="F78">
        <v>0</v>
      </c>
      <c r="G78" s="49">
        <v>41256.58</v>
      </c>
      <c r="H78">
        <v>0</v>
      </c>
      <c r="I78" s="49">
        <v>31765.78</v>
      </c>
      <c r="J78">
        <v>0</v>
      </c>
      <c r="K78">
        <v>0</v>
      </c>
      <c r="L78" s="49">
        <v>231605.99</v>
      </c>
      <c r="M78" s="49">
        <v>304628.34000000003</v>
      </c>
      <c r="N78" s="49">
        <v>1023892.88</v>
      </c>
    </row>
    <row r="79" spans="1:14" x14ac:dyDescent="0.2">
      <c r="A79">
        <v>19139</v>
      </c>
      <c r="B79" s="50">
        <v>24690024</v>
      </c>
      <c r="C79">
        <v>1.96</v>
      </c>
      <c r="D79">
        <v>0</v>
      </c>
      <c r="E79" s="49">
        <v>830269.21</v>
      </c>
      <c r="F79">
        <v>0</v>
      </c>
      <c r="G79" s="49">
        <v>18429.150000000001</v>
      </c>
      <c r="H79">
        <v>0</v>
      </c>
      <c r="I79" s="49">
        <v>75335.97</v>
      </c>
      <c r="J79">
        <v>0</v>
      </c>
      <c r="K79">
        <v>0</v>
      </c>
      <c r="L79" s="49">
        <v>210060.09</v>
      </c>
      <c r="M79" s="49">
        <v>303825.21000000002</v>
      </c>
      <c r="N79" s="49">
        <v>1134094.42</v>
      </c>
    </row>
    <row r="80" spans="1:14" x14ac:dyDescent="0.2">
      <c r="A80">
        <v>19140</v>
      </c>
      <c r="B80" s="50">
        <v>9585071</v>
      </c>
      <c r="C80">
        <v>1.96</v>
      </c>
      <c r="D80">
        <v>0</v>
      </c>
      <c r="E80" s="49">
        <v>322324.08</v>
      </c>
      <c r="F80">
        <v>0</v>
      </c>
      <c r="G80" s="49">
        <v>5300.78</v>
      </c>
      <c r="H80">
        <v>0</v>
      </c>
      <c r="I80" s="49">
        <v>22332.13</v>
      </c>
      <c r="J80">
        <v>149.77000000000001</v>
      </c>
      <c r="K80">
        <v>0</v>
      </c>
      <c r="L80" s="49">
        <v>61744.88</v>
      </c>
      <c r="M80" s="49">
        <v>89527.56</v>
      </c>
      <c r="N80" s="49">
        <v>411851.64</v>
      </c>
    </row>
    <row r="81" spans="1:14" x14ac:dyDescent="0.2">
      <c r="A81">
        <v>19142</v>
      </c>
      <c r="B81" s="50">
        <v>320374775</v>
      </c>
      <c r="C81">
        <v>2</v>
      </c>
      <c r="D81">
        <v>0</v>
      </c>
      <c r="E81" s="49">
        <v>10769077.689999999</v>
      </c>
      <c r="F81">
        <v>0</v>
      </c>
      <c r="G81" s="49">
        <v>162711.75</v>
      </c>
      <c r="H81">
        <v>0</v>
      </c>
      <c r="I81" s="49">
        <v>684908.28</v>
      </c>
      <c r="J81">
        <v>0</v>
      </c>
      <c r="K81">
        <v>0</v>
      </c>
      <c r="L81" s="49">
        <v>2059127.4</v>
      </c>
      <c r="M81" s="49">
        <v>2906747.43</v>
      </c>
      <c r="N81" s="49">
        <v>13675825.119999999</v>
      </c>
    </row>
    <row r="82" spans="1:14" x14ac:dyDescent="0.2">
      <c r="A82">
        <v>19144</v>
      </c>
      <c r="B82" s="50">
        <v>43157737</v>
      </c>
      <c r="C82">
        <v>2.19</v>
      </c>
      <c r="D82">
        <v>0</v>
      </c>
      <c r="E82" s="49">
        <v>1447891.58</v>
      </c>
      <c r="F82">
        <v>0</v>
      </c>
      <c r="G82" s="49">
        <v>40641.14</v>
      </c>
      <c r="H82">
        <v>0</v>
      </c>
      <c r="I82" s="49">
        <v>141324.10999999999</v>
      </c>
      <c r="J82">
        <v>0</v>
      </c>
      <c r="K82">
        <v>0</v>
      </c>
      <c r="L82" s="49">
        <v>385459.84</v>
      </c>
      <c r="M82" s="49">
        <v>567425.07999999996</v>
      </c>
      <c r="N82" s="49">
        <v>2015316.66</v>
      </c>
    </row>
    <row r="83" spans="1:14" x14ac:dyDescent="0.2">
      <c r="A83">
        <v>19147</v>
      </c>
      <c r="B83" s="50">
        <v>11312807</v>
      </c>
      <c r="C83">
        <v>1.96</v>
      </c>
      <c r="D83">
        <v>0</v>
      </c>
      <c r="E83" s="49">
        <v>380423.91</v>
      </c>
      <c r="F83">
        <v>0</v>
      </c>
      <c r="G83" s="49">
        <v>8334.57</v>
      </c>
      <c r="H83">
        <v>0</v>
      </c>
      <c r="I83" s="49">
        <v>35087.24</v>
      </c>
      <c r="J83">
        <v>978.6</v>
      </c>
      <c r="K83">
        <v>0</v>
      </c>
      <c r="L83" s="49">
        <v>94055.84</v>
      </c>
      <c r="M83" s="49">
        <v>138456.25</v>
      </c>
      <c r="N83" s="49">
        <v>518880.16</v>
      </c>
    </row>
    <row r="84" spans="1:14" x14ac:dyDescent="0.2">
      <c r="A84">
        <v>19148</v>
      </c>
      <c r="B84" s="50">
        <v>107913774</v>
      </c>
      <c r="C84">
        <v>1.96</v>
      </c>
      <c r="D84">
        <v>0</v>
      </c>
      <c r="E84" s="49">
        <v>3628894.18</v>
      </c>
      <c r="F84">
        <v>0</v>
      </c>
      <c r="G84" s="49">
        <v>64347.519999999997</v>
      </c>
      <c r="H84">
        <v>0</v>
      </c>
      <c r="I84" s="49">
        <v>270876.28999999998</v>
      </c>
      <c r="J84">
        <v>0</v>
      </c>
      <c r="K84">
        <v>0</v>
      </c>
      <c r="L84" s="49">
        <v>776637.94</v>
      </c>
      <c r="M84" s="49">
        <v>1111861.75</v>
      </c>
      <c r="N84" s="49">
        <v>4740755.93</v>
      </c>
    </row>
    <row r="85" spans="1:14" x14ac:dyDescent="0.2">
      <c r="A85">
        <v>19149</v>
      </c>
      <c r="B85" s="50">
        <v>164660362</v>
      </c>
      <c r="C85">
        <v>1.98</v>
      </c>
      <c r="D85">
        <v>0</v>
      </c>
      <c r="E85" s="49">
        <v>5536022.9800000004</v>
      </c>
      <c r="F85">
        <v>0</v>
      </c>
      <c r="G85" s="49">
        <v>80128.53</v>
      </c>
      <c r="H85">
        <v>0</v>
      </c>
      <c r="I85" s="49">
        <v>337367.95</v>
      </c>
      <c r="J85">
        <v>0</v>
      </c>
      <c r="K85">
        <v>0</v>
      </c>
      <c r="L85" s="49">
        <v>1030472.03</v>
      </c>
      <c r="M85" s="49">
        <v>1447968.51</v>
      </c>
      <c r="N85" s="49">
        <v>6983991.4900000002</v>
      </c>
    </row>
    <row r="86" spans="1:14" x14ac:dyDescent="0.2">
      <c r="A86">
        <v>19150</v>
      </c>
      <c r="B86" s="50">
        <v>15786802</v>
      </c>
      <c r="C86">
        <v>2.04</v>
      </c>
      <c r="D86">
        <v>0</v>
      </c>
      <c r="E86" s="49">
        <v>530440.97</v>
      </c>
      <c r="F86">
        <v>0</v>
      </c>
      <c r="G86" s="49">
        <v>15708.6</v>
      </c>
      <c r="H86">
        <v>0</v>
      </c>
      <c r="I86" s="49">
        <v>56375.1</v>
      </c>
      <c r="J86">
        <v>0</v>
      </c>
      <c r="K86">
        <v>0</v>
      </c>
      <c r="L86" s="49">
        <v>142101.72</v>
      </c>
      <c r="M86" s="49">
        <v>214185.42</v>
      </c>
      <c r="N86" s="49">
        <v>744626.39</v>
      </c>
    </row>
    <row r="87" spans="1:14" x14ac:dyDescent="0.2">
      <c r="A87">
        <v>19151</v>
      </c>
      <c r="B87" s="50">
        <v>34620781</v>
      </c>
      <c r="C87">
        <v>1.92</v>
      </c>
      <c r="D87">
        <v>0</v>
      </c>
      <c r="E87" s="49">
        <v>1164692.93</v>
      </c>
      <c r="F87">
        <v>0</v>
      </c>
      <c r="G87" s="49">
        <v>19107.490000000002</v>
      </c>
      <c r="H87">
        <v>0</v>
      </c>
      <c r="I87" s="49">
        <v>80457.279999999999</v>
      </c>
      <c r="J87">
        <v>0.01</v>
      </c>
      <c r="K87">
        <v>0</v>
      </c>
      <c r="L87" s="49">
        <v>229314.16</v>
      </c>
      <c r="M87" s="49">
        <v>328878.94</v>
      </c>
      <c r="N87" s="49">
        <v>1493571.87</v>
      </c>
    </row>
    <row r="88" spans="1:14" x14ac:dyDescent="0.2">
      <c r="A88">
        <v>19152</v>
      </c>
      <c r="B88" s="50">
        <v>249548115</v>
      </c>
      <c r="C88">
        <v>2</v>
      </c>
      <c r="D88">
        <v>0</v>
      </c>
      <c r="E88" s="49">
        <v>8388310.3399999999</v>
      </c>
      <c r="F88">
        <v>0</v>
      </c>
      <c r="G88" s="49">
        <v>140962.85999999999</v>
      </c>
      <c r="H88">
        <v>0</v>
      </c>
      <c r="I88" s="49">
        <v>593698.53</v>
      </c>
      <c r="J88">
        <v>0</v>
      </c>
      <c r="K88">
        <v>0</v>
      </c>
      <c r="L88" s="49">
        <v>1844241.73</v>
      </c>
      <c r="M88" s="49">
        <v>2578903.12</v>
      </c>
      <c r="N88" s="49">
        <v>10967213.460000001</v>
      </c>
    </row>
    <row r="89" spans="1:14" x14ac:dyDescent="0.2">
      <c r="A89">
        <v>19153</v>
      </c>
      <c r="B89">
        <v>0</v>
      </c>
      <c r="C89">
        <v>0</v>
      </c>
      <c r="D89">
        <v>0</v>
      </c>
      <c r="E89">
        <v>0</v>
      </c>
      <c r="F89">
        <v>0</v>
      </c>
      <c r="G89">
        <v>0</v>
      </c>
      <c r="H89">
        <v>0</v>
      </c>
      <c r="I89">
        <v>0</v>
      </c>
      <c r="J89">
        <v>0</v>
      </c>
      <c r="K89">
        <v>0</v>
      </c>
      <c r="L89">
        <v>0</v>
      </c>
      <c r="M89">
        <v>0</v>
      </c>
      <c r="N89">
        <v>0</v>
      </c>
    </row>
    <row r="90" spans="1:14" x14ac:dyDescent="0.2">
      <c r="A90">
        <v>20001</v>
      </c>
      <c r="B90" s="50">
        <v>63962477</v>
      </c>
      <c r="C90">
        <v>2.62</v>
      </c>
      <c r="D90">
        <v>0</v>
      </c>
      <c r="E90" s="49">
        <v>2136432.44</v>
      </c>
      <c r="F90">
        <v>0</v>
      </c>
      <c r="G90" s="49">
        <v>26289.91</v>
      </c>
      <c r="H90">
        <v>0</v>
      </c>
      <c r="I90" s="49">
        <v>75912.62</v>
      </c>
      <c r="J90">
        <v>0</v>
      </c>
      <c r="K90" s="49">
        <v>6668.41</v>
      </c>
      <c r="L90" s="49">
        <v>402166.62</v>
      </c>
      <c r="M90" s="49">
        <v>511037.56</v>
      </c>
      <c r="N90" s="49">
        <v>2647470</v>
      </c>
    </row>
    <row r="91" spans="1:14" x14ac:dyDescent="0.2">
      <c r="A91">
        <v>20002</v>
      </c>
      <c r="B91" s="50">
        <v>67113376</v>
      </c>
      <c r="C91">
        <v>2.64</v>
      </c>
      <c r="D91">
        <v>0</v>
      </c>
      <c r="E91" s="49">
        <v>2241216.29</v>
      </c>
      <c r="F91" s="49">
        <v>2114.23</v>
      </c>
      <c r="G91" s="49">
        <v>32690.58</v>
      </c>
      <c r="H91" s="49">
        <v>1410.35</v>
      </c>
      <c r="I91" s="49">
        <v>114682.89</v>
      </c>
      <c r="J91" s="49">
        <v>35366.6</v>
      </c>
      <c r="K91">
        <v>804.04</v>
      </c>
      <c r="L91" s="49">
        <v>563904.07999999996</v>
      </c>
      <c r="M91" s="49">
        <v>750972.77</v>
      </c>
      <c r="N91" s="49">
        <v>2992189.06</v>
      </c>
    </row>
    <row r="92" spans="1:14" x14ac:dyDescent="0.2">
      <c r="A92">
        <v>21148</v>
      </c>
      <c r="B92" s="50">
        <v>11221305</v>
      </c>
      <c r="C92">
        <v>2.65</v>
      </c>
      <c r="D92">
        <v>0</v>
      </c>
      <c r="E92" s="49">
        <v>374691.16</v>
      </c>
      <c r="F92">
        <v>0</v>
      </c>
      <c r="G92" s="49">
        <v>19171.62</v>
      </c>
      <c r="H92">
        <v>0</v>
      </c>
      <c r="I92" s="49">
        <v>182901.36</v>
      </c>
      <c r="J92">
        <v>0</v>
      </c>
      <c r="K92">
        <v>0</v>
      </c>
      <c r="L92" s="49">
        <v>73127.509999999995</v>
      </c>
      <c r="M92" s="49">
        <v>275200.48</v>
      </c>
      <c r="N92" s="49">
        <v>649891.64</v>
      </c>
    </row>
    <row r="93" spans="1:14" x14ac:dyDescent="0.2">
      <c r="A93">
        <v>21149</v>
      </c>
      <c r="B93" s="50">
        <v>13782902</v>
      </c>
      <c r="C93">
        <v>2.4300000000000002</v>
      </c>
      <c r="D93">
        <v>0</v>
      </c>
      <c r="E93" s="49">
        <v>461265.63</v>
      </c>
      <c r="F93">
        <v>0</v>
      </c>
      <c r="G93" s="49">
        <v>24726.85</v>
      </c>
      <c r="H93">
        <v>0</v>
      </c>
      <c r="I93" s="49">
        <v>257723.57</v>
      </c>
      <c r="J93">
        <v>0</v>
      </c>
      <c r="K93">
        <v>0</v>
      </c>
      <c r="L93" s="49">
        <v>110371.87</v>
      </c>
      <c r="M93" s="49">
        <v>392822.28</v>
      </c>
      <c r="N93" s="49">
        <v>854087.91</v>
      </c>
    </row>
    <row r="94" spans="1:14" x14ac:dyDescent="0.2">
      <c r="A94">
        <v>21150</v>
      </c>
      <c r="B94" s="50">
        <v>11228862</v>
      </c>
      <c r="C94">
        <v>2.56</v>
      </c>
      <c r="D94">
        <v>0</v>
      </c>
      <c r="E94" s="49">
        <v>375290.13</v>
      </c>
      <c r="F94">
        <v>0</v>
      </c>
      <c r="G94" s="49">
        <v>18146.400000000001</v>
      </c>
      <c r="H94">
        <v>0</v>
      </c>
      <c r="I94" s="49">
        <v>173904.91</v>
      </c>
      <c r="J94" s="49">
        <v>1725.13</v>
      </c>
      <c r="K94">
        <v>0</v>
      </c>
      <c r="L94" s="49">
        <v>70116.210000000006</v>
      </c>
      <c r="M94" s="49">
        <v>263892.65000000002</v>
      </c>
      <c r="N94" s="49">
        <v>639182.78</v>
      </c>
    </row>
    <row r="95" spans="1:14" x14ac:dyDescent="0.2">
      <c r="A95">
        <v>21151</v>
      </c>
      <c r="B95" s="50">
        <v>35407437</v>
      </c>
      <c r="C95">
        <v>2.5499999999999998</v>
      </c>
      <c r="D95">
        <v>0</v>
      </c>
      <c r="E95" s="49">
        <v>1183505.97</v>
      </c>
      <c r="F95" s="49">
        <v>1685.19</v>
      </c>
      <c r="G95" s="49">
        <v>49897.51</v>
      </c>
      <c r="H95">
        <v>0</v>
      </c>
      <c r="I95" s="49">
        <v>464957.32</v>
      </c>
      <c r="J95" s="49">
        <v>14387.45</v>
      </c>
      <c r="K95">
        <v>0</v>
      </c>
      <c r="L95" s="49">
        <v>205045.49</v>
      </c>
      <c r="M95" s="49">
        <v>735972.96</v>
      </c>
      <c r="N95" s="49">
        <v>1919478.93</v>
      </c>
    </row>
    <row r="96" spans="1:14" x14ac:dyDescent="0.2">
      <c r="A96">
        <v>22088</v>
      </c>
      <c r="B96" s="50">
        <v>8158036</v>
      </c>
      <c r="C96">
        <v>2.5299999999999998</v>
      </c>
      <c r="D96">
        <v>0</v>
      </c>
      <c r="E96" s="49">
        <v>272741.17</v>
      </c>
      <c r="F96">
        <v>0</v>
      </c>
      <c r="G96" s="49">
        <v>4036.96</v>
      </c>
      <c r="H96">
        <v>0</v>
      </c>
      <c r="I96" s="49">
        <v>15285.84</v>
      </c>
      <c r="J96">
        <v>249.41</v>
      </c>
      <c r="K96" s="49">
        <v>56044.3</v>
      </c>
      <c r="L96" s="49">
        <v>91873.57</v>
      </c>
      <c r="M96" s="49">
        <v>167490.07999999999</v>
      </c>
      <c r="N96" s="49">
        <v>440231.25</v>
      </c>
    </row>
    <row r="97" spans="1:14" x14ac:dyDescent="0.2">
      <c r="A97">
        <v>22089</v>
      </c>
      <c r="B97" s="50">
        <v>233824071</v>
      </c>
      <c r="C97">
        <v>2.57</v>
      </c>
      <c r="D97">
        <v>0</v>
      </c>
      <c r="E97" s="49">
        <v>7814047.3799999999</v>
      </c>
      <c r="F97">
        <v>0</v>
      </c>
      <c r="G97" s="49">
        <v>101801.72</v>
      </c>
      <c r="H97">
        <v>0</v>
      </c>
      <c r="I97" s="49">
        <v>303587.88</v>
      </c>
      <c r="J97">
        <v>0</v>
      </c>
      <c r="K97">
        <v>0</v>
      </c>
      <c r="L97" s="49">
        <v>1711298.97</v>
      </c>
      <c r="M97" s="49">
        <v>2116688.5699999998</v>
      </c>
      <c r="N97" s="49">
        <v>9930735.9499999993</v>
      </c>
    </row>
    <row r="98" spans="1:14" x14ac:dyDescent="0.2">
      <c r="A98">
        <v>22090</v>
      </c>
      <c r="B98" s="50">
        <v>23332518</v>
      </c>
      <c r="C98">
        <v>2.4900000000000002</v>
      </c>
      <c r="D98">
        <v>0</v>
      </c>
      <c r="E98" s="49">
        <v>780377.76</v>
      </c>
      <c r="F98">
        <v>0</v>
      </c>
      <c r="G98" s="49">
        <v>11678.26</v>
      </c>
      <c r="H98">
        <v>0</v>
      </c>
      <c r="I98" s="49">
        <v>52087.34</v>
      </c>
      <c r="J98">
        <v>0</v>
      </c>
      <c r="K98">
        <v>717.59</v>
      </c>
      <c r="L98" s="49">
        <v>301323.90000000002</v>
      </c>
      <c r="M98" s="49">
        <v>365807.09</v>
      </c>
      <c r="N98" s="49">
        <v>1146184.8500000001</v>
      </c>
    </row>
    <row r="99" spans="1:14" x14ac:dyDescent="0.2">
      <c r="A99">
        <v>22091</v>
      </c>
      <c r="B99" s="50">
        <v>20695941</v>
      </c>
      <c r="C99">
        <v>2.4900000000000002</v>
      </c>
      <c r="D99">
        <v>0</v>
      </c>
      <c r="E99" s="49">
        <v>692194.99</v>
      </c>
      <c r="F99">
        <v>0</v>
      </c>
      <c r="G99" s="49">
        <v>5988.16</v>
      </c>
      <c r="H99">
        <v>0</v>
      </c>
      <c r="I99" s="49">
        <v>31344.080000000002</v>
      </c>
      <c r="J99">
        <v>0</v>
      </c>
      <c r="K99">
        <v>0</v>
      </c>
      <c r="L99" s="49">
        <v>176977</v>
      </c>
      <c r="M99" s="49">
        <v>214309.24</v>
      </c>
      <c r="N99" s="49">
        <v>906504.23</v>
      </c>
    </row>
    <row r="100" spans="1:14" x14ac:dyDescent="0.2">
      <c r="A100">
        <v>22092</v>
      </c>
      <c r="B100" s="50">
        <v>30918304</v>
      </c>
      <c r="C100">
        <v>2.5099999999999998</v>
      </c>
      <c r="D100">
        <v>0</v>
      </c>
      <c r="E100" s="49">
        <v>1033879.33</v>
      </c>
      <c r="F100">
        <v>0</v>
      </c>
      <c r="G100" s="49">
        <v>20283.830000000002</v>
      </c>
      <c r="H100">
        <v>0</v>
      </c>
      <c r="I100" s="49">
        <v>50535.76</v>
      </c>
      <c r="J100">
        <v>0</v>
      </c>
      <c r="K100">
        <v>0</v>
      </c>
      <c r="L100" s="49">
        <v>288815.55</v>
      </c>
      <c r="M100" s="49">
        <v>359635.14</v>
      </c>
      <c r="N100" s="49">
        <v>1393514.47</v>
      </c>
    </row>
    <row r="101" spans="1:14" x14ac:dyDescent="0.2">
      <c r="A101">
        <v>22093</v>
      </c>
      <c r="B101" s="50">
        <v>228758418</v>
      </c>
      <c r="C101">
        <v>2.5499999999999998</v>
      </c>
      <c r="D101">
        <v>0</v>
      </c>
      <c r="E101" s="49">
        <v>7646330.1900000004</v>
      </c>
      <c r="F101">
        <v>0</v>
      </c>
      <c r="G101" s="49">
        <v>95475.59</v>
      </c>
      <c r="H101">
        <v>117.96</v>
      </c>
      <c r="I101" s="49">
        <v>298622.67</v>
      </c>
      <c r="J101">
        <v>0</v>
      </c>
      <c r="K101" s="49">
        <v>2271.61</v>
      </c>
      <c r="L101" s="49">
        <v>1665463.65</v>
      </c>
      <c r="M101" s="49">
        <v>2061951.48</v>
      </c>
      <c r="N101" s="49">
        <v>9708281.6699999999</v>
      </c>
    </row>
    <row r="102" spans="1:14" x14ac:dyDescent="0.2">
      <c r="A102">
        <v>22094</v>
      </c>
      <c r="B102" s="50">
        <v>32285872</v>
      </c>
      <c r="C102">
        <v>2.5299999999999998</v>
      </c>
      <c r="D102">
        <v>0</v>
      </c>
      <c r="E102" s="49">
        <v>1079388.05</v>
      </c>
      <c r="F102">
        <v>0</v>
      </c>
      <c r="G102" s="49">
        <v>13616.41</v>
      </c>
      <c r="H102">
        <v>0</v>
      </c>
      <c r="I102" s="49">
        <v>52351.48</v>
      </c>
      <c r="J102">
        <v>0</v>
      </c>
      <c r="K102">
        <v>400.29</v>
      </c>
      <c r="L102" s="49">
        <v>302754.37</v>
      </c>
      <c r="M102" s="49">
        <v>369122.54</v>
      </c>
      <c r="N102" s="49">
        <v>1448510.59</v>
      </c>
    </row>
    <row r="103" spans="1:14" x14ac:dyDescent="0.2">
      <c r="A103">
        <v>23101</v>
      </c>
      <c r="B103" s="50">
        <v>51797529</v>
      </c>
      <c r="C103">
        <v>3.32</v>
      </c>
      <c r="D103">
        <v>0</v>
      </c>
      <c r="E103" s="49">
        <v>1717670.29</v>
      </c>
      <c r="F103" s="49">
        <v>25132.54</v>
      </c>
      <c r="G103" s="49">
        <v>121758.46</v>
      </c>
      <c r="H103" s="49">
        <v>5746.93</v>
      </c>
      <c r="I103" s="49">
        <v>391155.65</v>
      </c>
      <c r="J103" s="49">
        <v>33019.14</v>
      </c>
      <c r="K103">
        <v>0</v>
      </c>
      <c r="L103" s="49">
        <v>472354.97</v>
      </c>
      <c r="M103" s="49">
        <v>1049167.69</v>
      </c>
      <c r="N103" s="49">
        <v>2766837.98</v>
      </c>
    </row>
    <row r="104" spans="1:14" x14ac:dyDescent="0.2">
      <c r="A104">
        <v>24086</v>
      </c>
      <c r="B104" s="50">
        <v>236639431</v>
      </c>
      <c r="C104">
        <v>1.56</v>
      </c>
      <c r="D104">
        <v>0</v>
      </c>
      <c r="E104" s="49">
        <v>7990111.46</v>
      </c>
      <c r="F104">
        <v>0</v>
      </c>
      <c r="G104" s="49">
        <v>73592.320000000007</v>
      </c>
      <c r="H104">
        <v>0</v>
      </c>
      <c r="I104" s="49">
        <v>369058.78</v>
      </c>
      <c r="J104">
        <v>0</v>
      </c>
      <c r="K104" s="49">
        <v>1321.35</v>
      </c>
      <c r="L104" s="49">
        <v>1367915.5</v>
      </c>
      <c r="M104" s="49">
        <v>1811887.94</v>
      </c>
      <c r="N104" s="49">
        <v>9801999.4000000004</v>
      </c>
    </row>
    <row r="105" spans="1:14" x14ac:dyDescent="0.2">
      <c r="A105">
        <v>24087</v>
      </c>
      <c r="B105" s="50">
        <v>146455433</v>
      </c>
      <c r="C105">
        <v>1.64</v>
      </c>
      <c r="D105">
        <v>0</v>
      </c>
      <c r="E105" s="49">
        <v>4941037.24</v>
      </c>
      <c r="F105">
        <v>0</v>
      </c>
      <c r="G105" s="49">
        <v>48349.61</v>
      </c>
      <c r="H105" s="49">
        <v>1023.1</v>
      </c>
      <c r="I105" s="49">
        <v>233319.31</v>
      </c>
      <c r="J105">
        <v>0</v>
      </c>
      <c r="K105" s="49">
        <v>29226.73</v>
      </c>
      <c r="L105" s="49">
        <v>757631.28</v>
      </c>
      <c r="M105" s="49">
        <v>1069550.03</v>
      </c>
      <c r="N105" s="49">
        <v>6010587.2699999996</v>
      </c>
    </row>
    <row r="106" spans="1:14" x14ac:dyDescent="0.2">
      <c r="A106">
        <v>24089</v>
      </c>
      <c r="B106" s="50">
        <v>178623333</v>
      </c>
      <c r="C106">
        <v>1.99</v>
      </c>
      <c r="D106">
        <v>0</v>
      </c>
      <c r="E106" s="49">
        <v>6004857.3899999997</v>
      </c>
      <c r="F106">
        <v>0</v>
      </c>
      <c r="G106" s="49">
        <v>67478.850000000006</v>
      </c>
      <c r="H106">
        <v>0</v>
      </c>
      <c r="I106" s="49">
        <v>476285.04</v>
      </c>
      <c r="J106" s="49">
        <v>153637.71</v>
      </c>
      <c r="K106">
        <v>0</v>
      </c>
      <c r="L106" s="49">
        <v>1350421.35</v>
      </c>
      <c r="M106" s="49">
        <v>2047822.94</v>
      </c>
      <c r="N106" s="49">
        <v>8052680.3300000001</v>
      </c>
    </row>
    <row r="107" spans="1:14" x14ac:dyDescent="0.2">
      <c r="A107">
        <v>24090</v>
      </c>
      <c r="B107" s="50">
        <v>542775235</v>
      </c>
      <c r="C107">
        <v>1.72</v>
      </c>
      <c r="D107">
        <v>0</v>
      </c>
      <c r="E107" s="49">
        <v>18296974.879999999</v>
      </c>
      <c r="F107">
        <v>0</v>
      </c>
      <c r="G107" s="49">
        <v>182379.76</v>
      </c>
      <c r="H107" s="49">
        <v>15036.53</v>
      </c>
      <c r="I107" s="49">
        <v>869111.95</v>
      </c>
      <c r="J107">
        <v>0</v>
      </c>
      <c r="K107">
        <v>0</v>
      </c>
      <c r="L107" s="49">
        <v>3128718.72</v>
      </c>
      <c r="M107" s="49">
        <v>4195246.96</v>
      </c>
      <c r="N107" s="49">
        <v>22492221.84</v>
      </c>
    </row>
    <row r="108" spans="1:14" x14ac:dyDescent="0.2">
      <c r="A108">
        <v>24091</v>
      </c>
      <c r="B108" s="50">
        <v>5405870</v>
      </c>
      <c r="C108">
        <v>1.74</v>
      </c>
      <c r="D108">
        <v>0</v>
      </c>
      <c r="E108" s="49">
        <v>182195.01</v>
      </c>
      <c r="F108">
        <v>0</v>
      </c>
      <c r="G108" s="49">
        <v>1059.74</v>
      </c>
      <c r="H108" s="49">
        <v>3773.27</v>
      </c>
      <c r="I108" s="49">
        <v>8193.2199999999993</v>
      </c>
      <c r="J108">
        <v>156.97</v>
      </c>
      <c r="K108">
        <v>0</v>
      </c>
      <c r="L108" s="49">
        <v>26703</v>
      </c>
      <c r="M108" s="49">
        <v>39886.199999999997</v>
      </c>
      <c r="N108" s="49">
        <v>222081.21</v>
      </c>
    </row>
    <row r="109" spans="1:14" x14ac:dyDescent="0.2">
      <c r="A109">
        <v>24093</v>
      </c>
      <c r="B109" s="50">
        <v>1861292743</v>
      </c>
      <c r="C109">
        <v>1.64</v>
      </c>
      <c r="D109">
        <v>0</v>
      </c>
      <c r="E109" s="49">
        <v>62795326.689999998</v>
      </c>
      <c r="F109">
        <v>0</v>
      </c>
      <c r="G109" s="49">
        <v>285757.84000000003</v>
      </c>
      <c r="H109" s="49">
        <v>206876.38</v>
      </c>
      <c r="I109" s="49">
        <v>1912581.44</v>
      </c>
      <c r="J109">
        <v>0</v>
      </c>
      <c r="K109">
        <v>0</v>
      </c>
      <c r="L109" s="49">
        <v>6498699.21</v>
      </c>
      <c r="M109" s="49">
        <v>8903914.8599999994</v>
      </c>
      <c r="N109" s="49">
        <v>71699241.549999997</v>
      </c>
    </row>
    <row r="110" spans="1:14" x14ac:dyDescent="0.2">
      <c r="A110">
        <v>25001</v>
      </c>
      <c r="B110" s="50">
        <v>87026177</v>
      </c>
      <c r="C110">
        <v>2.13</v>
      </c>
      <c r="D110">
        <v>0</v>
      </c>
      <c r="E110" s="49">
        <v>2921417.42</v>
      </c>
      <c r="F110">
        <v>0</v>
      </c>
      <c r="G110" s="49">
        <v>187295</v>
      </c>
      <c r="H110">
        <v>0</v>
      </c>
      <c r="I110" s="49">
        <v>214394.08</v>
      </c>
      <c r="J110">
        <v>0</v>
      </c>
      <c r="K110">
        <v>0</v>
      </c>
      <c r="L110" s="49">
        <v>646179.01</v>
      </c>
      <c r="M110" s="49">
        <v>1047868.08</v>
      </c>
      <c r="N110" s="49">
        <v>3969285.5</v>
      </c>
    </row>
    <row r="111" spans="1:14" x14ac:dyDescent="0.2">
      <c r="A111">
        <v>25002</v>
      </c>
      <c r="B111" s="50">
        <v>45652667</v>
      </c>
      <c r="C111">
        <v>3.28</v>
      </c>
      <c r="D111">
        <v>0</v>
      </c>
      <c r="E111" s="49">
        <v>1514525.4</v>
      </c>
      <c r="F111">
        <v>0</v>
      </c>
      <c r="G111" s="49">
        <v>140462.21</v>
      </c>
      <c r="H111">
        <v>0</v>
      </c>
      <c r="I111" s="49">
        <v>97701.72</v>
      </c>
      <c r="J111">
        <v>0</v>
      </c>
      <c r="K111">
        <v>0</v>
      </c>
      <c r="L111" s="49">
        <v>372163.27</v>
      </c>
      <c r="M111" s="49">
        <v>610327.19999999995</v>
      </c>
      <c r="N111" s="49">
        <v>2124852.6</v>
      </c>
    </row>
    <row r="112" spans="1:14" x14ac:dyDescent="0.2">
      <c r="A112">
        <v>25003</v>
      </c>
      <c r="B112" s="50">
        <v>57639918</v>
      </c>
      <c r="C112">
        <v>3.34</v>
      </c>
      <c r="D112">
        <v>0</v>
      </c>
      <c r="E112" s="49">
        <v>1911015.74</v>
      </c>
      <c r="F112">
        <v>0</v>
      </c>
      <c r="G112" s="49">
        <v>93234.19</v>
      </c>
      <c r="H112">
        <v>0</v>
      </c>
      <c r="I112" s="49">
        <v>84901.69</v>
      </c>
      <c r="J112" s="49">
        <v>25739.18</v>
      </c>
      <c r="K112" s="49">
        <v>16402.439999999999</v>
      </c>
      <c r="L112" s="49">
        <v>340689.63</v>
      </c>
      <c r="M112" s="49">
        <v>560967.13</v>
      </c>
      <c r="N112" s="49">
        <v>2471982.87</v>
      </c>
    </row>
    <row r="113" spans="1:14" x14ac:dyDescent="0.2">
      <c r="A113">
        <v>26001</v>
      </c>
      <c r="B113" s="50">
        <v>39090487</v>
      </c>
      <c r="C113">
        <v>1.9</v>
      </c>
      <c r="D113">
        <v>0</v>
      </c>
      <c r="E113" s="49">
        <v>1315328.43</v>
      </c>
      <c r="F113">
        <v>0</v>
      </c>
      <c r="G113" s="49">
        <v>26717.97</v>
      </c>
      <c r="H113">
        <v>0</v>
      </c>
      <c r="I113" s="49">
        <v>117036.46</v>
      </c>
      <c r="J113">
        <v>0</v>
      </c>
      <c r="K113">
        <v>0</v>
      </c>
      <c r="L113" s="49">
        <v>316790.45</v>
      </c>
      <c r="M113" s="49">
        <v>460544.88</v>
      </c>
      <c r="N113" s="49">
        <v>1775873.31</v>
      </c>
    </row>
    <row r="114" spans="1:14" x14ac:dyDescent="0.2">
      <c r="A114">
        <v>26002</v>
      </c>
      <c r="B114" s="50">
        <v>63432946</v>
      </c>
      <c r="C114">
        <v>1.75</v>
      </c>
      <c r="D114">
        <v>0</v>
      </c>
      <c r="E114" s="49">
        <v>2137674.42</v>
      </c>
      <c r="F114">
        <v>0</v>
      </c>
      <c r="G114" s="49">
        <v>33322.76</v>
      </c>
      <c r="H114">
        <v>0</v>
      </c>
      <c r="I114" s="49">
        <v>94210.14</v>
      </c>
      <c r="J114">
        <v>0</v>
      </c>
      <c r="K114">
        <v>0</v>
      </c>
      <c r="L114" s="49">
        <v>276791.01</v>
      </c>
      <c r="M114" s="49">
        <v>404323.9</v>
      </c>
      <c r="N114" s="49">
        <v>2541998.3199999998</v>
      </c>
    </row>
    <row r="115" spans="1:14" x14ac:dyDescent="0.2">
      <c r="A115">
        <v>26005</v>
      </c>
      <c r="B115" s="50">
        <v>46196829</v>
      </c>
      <c r="C115">
        <v>2.0499999999999998</v>
      </c>
      <c r="D115">
        <v>0</v>
      </c>
      <c r="E115" s="49">
        <v>1552067.93</v>
      </c>
      <c r="F115" s="49">
        <v>1022.47</v>
      </c>
      <c r="G115" s="49">
        <v>29452.84</v>
      </c>
      <c r="H115">
        <v>0</v>
      </c>
      <c r="I115" s="49">
        <v>118089.32</v>
      </c>
      <c r="J115">
        <v>447.9</v>
      </c>
      <c r="K115">
        <v>0</v>
      </c>
      <c r="L115" s="49">
        <v>281850.84000000003</v>
      </c>
      <c r="M115" s="49">
        <v>430863.35999999999</v>
      </c>
      <c r="N115" s="49">
        <v>1982931.29</v>
      </c>
    </row>
    <row r="116" spans="1:14" x14ac:dyDescent="0.2">
      <c r="A116">
        <v>26006</v>
      </c>
      <c r="B116" s="50">
        <v>958072292</v>
      </c>
      <c r="C116">
        <v>1.84</v>
      </c>
      <c r="D116">
        <v>0</v>
      </c>
      <c r="E116" s="49">
        <v>32257221.030000001</v>
      </c>
      <c r="F116">
        <v>0</v>
      </c>
      <c r="G116" s="49">
        <v>321427.49</v>
      </c>
      <c r="H116">
        <v>0</v>
      </c>
      <c r="I116" s="49">
        <v>1118160.1100000001</v>
      </c>
      <c r="J116">
        <v>283.77999999999997</v>
      </c>
      <c r="K116">
        <v>0</v>
      </c>
      <c r="L116" s="49">
        <v>3049733.21</v>
      </c>
      <c r="M116" s="49">
        <v>4489604.59</v>
      </c>
      <c r="N116" s="49">
        <v>36746825.619999997</v>
      </c>
    </row>
    <row r="117" spans="1:14" x14ac:dyDescent="0.2">
      <c r="A117">
        <v>27055</v>
      </c>
      <c r="B117" s="50">
        <v>6450564</v>
      </c>
      <c r="C117">
        <v>2.41</v>
      </c>
      <c r="D117">
        <v>0</v>
      </c>
      <c r="E117" s="49">
        <v>215922.12</v>
      </c>
      <c r="F117">
        <v>0</v>
      </c>
      <c r="G117" s="49">
        <v>20702.05</v>
      </c>
      <c r="H117">
        <v>39.340000000000003</v>
      </c>
      <c r="I117" s="49">
        <v>74493.34</v>
      </c>
      <c r="J117" s="49">
        <v>2112.87</v>
      </c>
      <c r="K117">
        <v>0</v>
      </c>
      <c r="L117" s="49">
        <v>75175.570000000007</v>
      </c>
      <c r="M117" s="49">
        <v>172523.16</v>
      </c>
      <c r="N117" s="49">
        <v>388445.28</v>
      </c>
    </row>
    <row r="118" spans="1:14" x14ac:dyDescent="0.2">
      <c r="A118">
        <v>27056</v>
      </c>
      <c r="B118" s="50">
        <v>6972641</v>
      </c>
      <c r="C118">
        <v>2.67</v>
      </c>
      <c r="D118">
        <v>0</v>
      </c>
      <c r="E118" s="49">
        <v>232775.97</v>
      </c>
      <c r="F118">
        <v>0</v>
      </c>
      <c r="G118" s="49">
        <v>20830.189999999999</v>
      </c>
      <c r="H118">
        <v>0</v>
      </c>
      <c r="I118" s="49">
        <v>89987.14</v>
      </c>
      <c r="J118">
        <v>0</v>
      </c>
      <c r="K118">
        <v>0</v>
      </c>
      <c r="L118" s="49">
        <v>86720.69</v>
      </c>
      <c r="M118" s="49">
        <v>197538.02</v>
      </c>
      <c r="N118" s="49">
        <v>430313.99</v>
      </c>
    </row>
    <row r="119" spans="1:14" x14ac:dyDescent="0.2">
      <c r="A119">
        <v>27057</v>
      </c>
      <c r="B119" s="50">
        <v>9064415</v>
      </c>
      <c r="C119">
        <v>2.75</v>
      </c>
      <c r="D119">
        <v>0</v>
      </c>
      <c r="E119" s="49">
        <v>302359.43</v>
      </c>
      <c r="F119">
        <v>0</v>
      </c>
      <c r="G119" s="49">
        <v>14376.66</v>
      </c>
      <c r="H119" s="49">
        <v>1373.27</v>
      </c>
      <c r="I119" s="49">
        <v>68001.3</v>
      </c>
      <c r="J119" s="49">
        <v>2760.17</v>
      </c>
      <c r="K119">
        <v>0</v>
      </c>
      <c r="L119" s="49">
        <v>63862.06</v>
      </c>
      <c r="M119" s="49">
        <v>150373.46</v>
      </c>
      <c r="N119" s="49">
        <v>452732.89</v>
      </c>
    </row>
    <row r="120" spans="1:14" x14ac:dyDescent="0.2">
      <c r="A120">
        <v>27058</v>
      </c>
      <c r="B120" s="50">
        <v>10021747</v>
      </c>
      <c r="C120">
        <v>2.7</v>
      </c>
      <c r="D120">
        <v>0</v>
      </c>
      <c r="E120" s="49">
        <v>334464.78000000003</v>
      </c>
      <c r="F120">
        <v>0</v>
      </c>
      <c r="G120" s="49">
        <v>25906.33</v>
      </c>
      <c r="H120">
        <v>0</v>
      </c>
      <c r="I120" s="49">
        <v>110779.33</v>
      </c>
      <c r="J120">
        <v>0</v>
      </c>
      <c r="K120">
        <v>0</v>
      </c>
      <c r="L120" s="49">
        <v>111168.31</v>
      </c>
      <c r="M120" s="49">
        <v>247853.96</v>
      </c>
      <c r="N120" s="49">
        <v>582318.74</v>
      </c>
    </row>
    <row r="121" spans="1:14" x14ac:dyDescent="0.2">
      <c r="A121">
        <v>27059</v>
      </c>
      <c r="B121" s="50">
        <v>13241504</v>
      </c>
      <c r="C121">
        <v>2.61</v>
      </c>
      <c r="D121">
        <v>0</v>
      </c>
      <c r="E121" s="49">
        <v>442329.4</v>
      </c>
      <c r="F121">
        <v>0</v>
      </c>
      <c r="G121" s="49">
        <v>26823.21</v>
      </c>
      <c r="H121">
        <v>0</v>
      </c>
      <c r="I121" s="49">
        <v>120343.11</v>
      </c>
      <c r="J121">
        <v>0</v>
      </c>
      <c r="K121">
        <v>0</v>
      </c>
      <c r="L121" s="49">
        <v>107795.39</v>
      </c>
      <c r="M121" s="49">
        <v>254961.7</v>
      </c>
      <c r="N121" s="49">
        <v>697291.1</v>
      </c>
    </row>
    <row r="122" spans="1:14" x14ac:dyDescent="0.2">
      <c r="A122">
        <v>27061</v>
      </c>
      <c r="B122" s="50">
        <v>102219285</v>
      </c>
      <c r="C122">
        <v>2.64</v>
      </c>
      <c r="D122">
        <v>0</v>
      </c>
      <c r="E122" s="49">
        <v>3413559.87</v>
      </c>
      <c r="F122" s="49">
        <v>1724.36</v>
      </c>
      <c r="G122" s="49">
        <v>156867.62</v>
      </c>
      <c r="H122">
        <v>20.5</v>
      </c>
      <c r="I122" s="49">
        <v>643625.14</v>
      </c>
      <c r="J122">
        <v>0</v>
      </c>
      <c r="K122">
        <v>456.4</v>
      </c>
      <c r="L122" s="49">
        <v>568280.81000000006</v>
      </c>
      <c r="M122" s="49">
        <v>1370974.82</v>
      </c>
      <c r="N122" s="49">
        <v>4784534.6900000004</v>
      </c>
    </row>
    <row r="123" spans="1:14" x14ac:dyDescent="0.2">
      <c r="A123">
        <v>28101</v>
      </c>
      <c r="B123" s="50">
        <v>44522086</v>
      </c>
      <c r="C123">
        <v>2.59</v>
      </c>
      <c r="D123">
        <v>0</v>
      </c>
      <c r="E123" s="49">
        <v>1487555.46</v>
      </c>
      <c r="F123">
        <v>0</v>
      </c>
      <c r="G123" s="49">
        <v>77973.789999999994</v>
      </c>
      <c r="H123">
        <v>0</v>
      </c>
      <c r="I123" s="49">
        <v>149785.54</v>
      </c>
      <c r="J123">
        <v>0</v>
      </c>
      <c r="K123" s="49">
        <v>13528.28</v>
      </c>
      <c r="L123" s="49">
        <v>429414.07</v>
      </c>
      <c r="M123" s="49">
        <v>670701.68000000005</v>
      </c>
      <c r="N123" s="49">
        <v>2158257.14</v>
      </c>
    </row>
    <row r="124" spans="1:14" x14ac:dyDescent="0.2">
      <c r="A124">
        <v>28102</v>
      </c>
      <c r="B124" s="50">
        <v>81063059</v>
      </c>
      <c r="C124">
        <v>2.67</v>
      </c>
      <c r="D124">
        <v>0</v>
      </c>
      <c r="E124" s="49">
        <v>2706224.56</v>
      </c>
      <c r="F124" s="49">
        <v>1910.83</v>
      </c>
      <c r="G124" s="49">
        <v>104321.73</v>
      </c>
      <c r="H124">
        <v>0</v>
      </c>
      <c r="I124" s="49">
        <v>180132.33</v>
      </c>
      <c r="J124">
        <v>0</v>
      </c>
      <c r="K124">
        <v>0</v>
      </c>
      <c r="L124" s="49">
        <v>590355.17000000004</v>
      </c>
      <c r="M124" s="49">
        <v>876720.06</v>
      </c>
      <c r="N124" s="49">
        <v>3582944.62</v>
      </c>
    </row>
    <row r="125" spans="1:14" x14ac:dyDescent="0.2">
      <c r="A125">
        <v>28103</v>
      </c>
      <c r="B125" s="50">
        <v>39844601</v>
      </c>
      <c r="C125">
        <v>2.59</v>
      </c>
      <c r="D125">
        <v>0</v>
      </c>
      <c r="E125" s="49">
        <v>1331273.07</v>
      </c>
      <c r="F125">
        <v>0</v>
      </c>
      <c r="G125" s="49">
        <v>71159.259999999995</v>
      </c>
      <c r="H125">
        <v>0</v>
      </c>
      <c r="I125" s="49">
        <v>122640.78</v>
      </c>
      <c r="J125">
        <v>0</v>
      </c>
      <c r="K125" s="49">
        <v>34368.28</v>
      </c>
      <c r="L125" s="49">
        <v>368721.45</v>
      </c>
      <c r="M125" s="49">
        <v>596889.77</v>
      </c>
      <c r="N125" s="49">
        <v>1928162.84</v>
      </c>
    </row>
    <row r="126" spans="1:14" x14ac:dyDescent="0.2">
      <c r="A126">
        <v>29001</v>
      </c>
      <c r="B126" s="50">
        <v>21234685</v>
      </c>
      <c r="C126">
        <v>5.0199999999999996</v>
      </c>
      <c r="D126">
        <v>0</v>
      </c>
      <c r="E126" s="49">
        <v>691786.54</v>
      </c>
      <c r="F126">
        <v>0</v>
      </c>
      <c r="G126" s="49">
        <v>5715.62</v>
      </c>
      <c r="H126">
        <v>0</v>
      </c>
      <c r="I126" s="49">
        <v>109978.39</v>
      </c>
      <c r="J126">
        <v>0</v>
      </c>
      <c r="K126">
        <v>0</v>
      </c>
      <c r="L126" s="49">
        <v>133372.73000000001</v>
      </c>
      <c r="M126" s="49">
        <v>249066.74</v>
      </c>
      <c r="N126" s="49">
        <v>940853.28</v>
      </c>
    </row>
    <row r="127" spans="1:14" x14ac:dyDescent="0.2">
      <c r="A127">
        <v>29002</v>
      </c>
      <c r="B127" s="50">
        <v>7142874</v>
      </c>
      <c r="C127">
        <v>4.87</v>
      </c>
      <c r="D127">
        <v>0</v>
      </c>
      <c r="E127" s="49">
        <v>233069.05</v>
      </c>
      <c r="F127">
        <v>0</v>
      </c>
      <c r="G127" s="49">
        <v>3915.95</v>
      </c>
      <c r="H127">
        <v>0</v>
      </c>
      <c r="I127" s="49">
        <v>58478.18</v>
      </c>
      <c r="J127">
        <v>0</v>
      </c>
      <c r="K127" s="49">
        <v>4044.3</v>
      </c>
      <c r="L127" s="49">
        <v>73956.490000000005</v>
      </c>
      <c r="M127" s="49">
        <v>140394.92000000001</v>
      </c>
      <c r="N127" s="49">
        <v>373463.97</v>
      </c>
    </row>
    <row r="128" spans="1:14" x14ac:dyDescent="0.2">
      <c r="A128">
        <v>29003</v>
      </c>
      <c r="B128" s="50">
        <v>7102162</v>
      </c>
      <c r="C128">
        <v>4.63</v>
      </c>
      <c r="D128">
        <v>0</v>
      </c>
      <c r="E128" s="49">
        <v>232325.28</v>
      </c>
      <c r="F128">
        <v>0</v>
      </c>
      <c r="G128" s="49">
        <v>3747.17</v>
      </c>
      <c r="H128">
        <v>0</v>
      </c>
      <c r="I128" s="49">
        <v>72126.59</v>
      </c>
      <c r="J128">
        <v>523.63</v>
      </c>
      <c r="K128">
        <v>0</v>
      </c>
      <c r="L128" s="49">
        <v>83290.98</v>
      </c>
      <c r="M128" s="49">
        <v>159688.37</v>
      </c>
      <c r="N128" s="49">
        <v>392013.65</v>
      </c>
    </row>
    <row r="129" spans="1:14" x14ac:dyDescent="0.2">
      <c r="A129">
        <v>29004</v>
      </c>
      <c r="B129" s="50">
        <v>26751970</v>
      </c>
      <c r="C129">
        <v>5.07</v>
      </c>
      <c r="D129">
        <v>0</v>
      </c>
      <c r="E129" s="49">
        <v>871070.63</v>
      </c>
      <c r="F129">
        <v>0</v>
      </c>
      <c r="G129" s="49">
        <v>8005.31</v>
      </c>
      <c r="H129">
        <v>0</v>
      </c>
      <c r="I129" s="49">
        <v>154037</v>
      </c>
      <c r="J129">
        <v>0</v>
      </c>
      <c r="K129" s="49">
        <v>23723.83</v>
      </c>
      <c r="L129" s="49">
        <v>183893.66</v>
      </c>
      <c r="M129" s="49">
        <v>369659.8</v>
      </c>
      <c r="N129" s="49">
        <v>1240730.43</v>
      </c>
    </row>
    <row r="130" spans="1:14" x14ac:dyDescent="0.2">
      <c r="A130">
        <v>30093</v>
      </c>
      <c r="B130" s="50">
        <v>88926030</v>
      </c>
      <c r="C130">
        <v>3.04</v>
      </c>
      <c r="D130">
        <v>0</v>
      </c>
      <c r="E130" s="49">
        <v>2957437.88</v>
      </c>
      <c r="F130">
        <v>0</v>
      </c>
      <c r="G130" s="49">
        <v>69628.740000000005</v>
      </c>
      <c r="H130">
        <v>0</v>
      </c>
      <c r="I130" s="49">
        <v>301486.02</v>
      </c>
      <c r="J130">
        <v>0</v>
      </c>
      <c r="K130">
        <v>0</v>
      </c>
      <c r="L130" s="49">
        <v>795181.15</v>
      </c>
      <c r="M130" s="49">
        <v>1166295.8999999999</v>
      </c>
      <c r="N130" s="49">
        <v>4123733.78</v>
      </c>
    </row>
    <row r="131" spans="1:14" x14ac:dyDescent="0.2">
      <c r="A131">
        <v>31116</v>
      </c>
      <c r="B131" s="50">
        <v>10002978</v>
      </c>
      <c r="C131">
        <v>2.2999999999999998</v>
      </c>
      <c r="D131">
        <v>0</v>
      </c>
      <c r="E131" s="49">
        <v>335210.8</v>
      </c>
      <c r="F131">
        <v>0</v>
      </c>
      <c r="G131" s="49">
        <v>22957.26</v>
      </c>
      <c r="H131">
        <v>0</v>
      </c>
      <c r="I131" s="49">
        <v>37245.65</v>
      </c>
      <c r="J131">
        <v>0</v>
      </c>
      <c r="K131">
        <v>0</v>
      </c>
      <c r="L131" s="49">
        <v>75976.19</v>
      </c>
      <c r="M131" s="49">
        <v>136179.1</v>
      </c>
      <c r="N131" s="49">
        <v>471389.9</v>
      </c>
    </row>
    <row r="132" spans="1:14" x14ac:dyDescent="0.2">
      <c r="A132">
        <v>31117</v>
      </c>
      <c r="B132" s="50">
        <v>12687215</v>
      </c>
      <c r="C132">
        <v>2.11</v>
      </c>
      <c r="D132">
        <v>0</v>
      </c>
      <c r="E132" s="49">
        <v>425989.36</v>
      </c>
      <c r="F132">
        <v>0</v>
      </c>
      <c r="G132" s="49">
        <v>23716.11</v>
      </c>
      <c r="H132">
        <v>0</v>
      </c>
      <c r="I132" s="49">
        <v>36866.26</v>
      </c>
      <c r="J132" s="49">
        <v>2693.49</v>
      </c>
      <c r="K132">
        <v>0</v>
      </c>
      <c r="L132" s="49">
        <v>78211.210000000006</v>
      </c>
      <c r="M132" s="49">
        <v>141487.07</v>
      </c>
      <c r="N132" s="49">
        <v>567476.43000000005</v>
      </c>
    </row>
    <row r="133" spans="1:14" x14ac:dyDescent="0.2">
      <c r="A133">
        <v>31118</v>
      </c>
      <c r="B133" s="50">
        <v>7605709</v>
      </c>
      <c r="C133">
        <v>2.33</v>
      </c>
      <c r="D133">
        <v>0</v>
      </c>
      <c r="E133" s="49">
        <v>254797.41</v>
      </c>
      <c r="F133">
        <v>0</v>
      </c>
      <c r="G133" s="49">
        <v>15370.54</v>
      </c>
      <c r="H133">
        <v>574.91999999999996</v>
      </c>
      <c r="I133" s="49">
        <v>20731.8</v>
      </c>
      <c r="J133" s="49">
        <v>2565.6</v>
      </c>
      <c r="K133">
        <v>0</v>
      </c>
      <c r="L133" s="49">
        <v>45054.99</v>
      </c>
      <c r="M133" s="49">
        <v>84297.85</v>
      </c>
      <c r="N133" s="49">
        <v>339095.26</v>
      </c>
    </row>
    <row r="134" spans="1:14" x14ac:dyDescent="0.2">
      <c r="A134">
        <v>31121</v>
      </c>
      <c r="B134" s="50">
        <v>27080574</v>
      </c>
      <c r="C134">
        <v>2.17</v>
      </c>
      <c r="D134">
        <v>0</v>
      </c>
      <c r="E134" s="49">
        <v>908707.35</v>
      </c>
      <c r="F134" s="49">
        <v>12163.33</v>
      </c>
      <c r="G134" s="49">
        <v>76016.38</v>
      </c>
      <c r="H134">
        <v>0</v>
      </c>
      <c r="I134" s="49">
        <v>115884.29</v>
      </c>
      <c r="J134">
        <v>0</v>
      </c>
      <c r="K134">
        <v>0</v>
      </c>
      <c r="L134" s="49">
        <v>251205.55</v>
      </c>
      <c r="M134" s="49">
        <v>455269.55</v>
      </c>
      <c r="N134" s="49">
        <v>1363976.9</v>
      </c>
    </row>
    <row r="135" spans="1:14" x14ac:dyDescent="0.2">
      <c r="A135">
        <v>31122</v>
      </c>
      <c r="B135" s="50">
        <v>11296210</v>
      </c>
      <c r="C135">
        <v>2.2999999999999998</v>
      </c>
      <c r="D135">
        <v>0</v>
      </c>
      <c r="E135" s="49">
        <v>378548.42</v>
      </c>
      <c r="F135">
        <v>0</v>
      </c>
      <c r="G135" s="49">
        <v>23200.09</v>
      </c>
      <c r="H135">
        <v>4.67</v>
      </c>
      <c r="I135" s="49">
        <v>39148.949999999997</v>
      </c>
      <c r="J135">
        <v>0</v>
      </c>
      <c r="K135">
        <v>0</v>
      </c>
      <c r="L135" s="49">
        <v>76179.37</v>
      </c>
      <c r="M135" s="49">
        <v>138533.07999999999</v>
      </c>
      <c r="N135" s="49">
        <v>517081.5</v>
      </c>
    </row>
    <row r="136" spans="1:14" x14ac:dyDescent="0.2">
      <c r="A136">
        <v>32054</v>
      </c>
      <c r="B136" s="50">
        <v>7452510</v>
      </c>
      <c r="C136">
        <v>2.48</v>
      </c>
      <c r="D136">
        <v>0</v>
      </c>
      <c r="E136" s="49">
        <v>249281.69</v>
      </c>
      <c r="F136">
        <v>0</v>
      </c>
      <c r="G136" s="49">
        <v>10145.81</v>
      </c>
      <c r="H136" s="49">
        <v>1244.75</v>
      </c>
      <c r="I136" s="49">
        <v>22410.99</v>
      </c>
      <c r="J136">
        <v>0</v>
      </c>
      <c r="K136">
        <v>0</v>
      </c>
      <c r="L136" s="49">
        <v>61188.19</v>
      </c>
      <c r="M136" s="49">
        <v>94989.74</v>
      </c>
      <c r="N136" s="49">
        <v>344271.43</v>
      </c>
    </row>
    <row r="137" spans="1:14" x14ac:dyDescent="0.2">
      <c r="A137">
        <v>32055</v>
      </c>
      <c r="B137" s="50">
        <v>34130440</v>
      </c>
      <c r="C137">
        <v>2.21</v>
      </c>
      <c r="D137">
        <v>0</v>
      </c>
      <c r="E137" s="49">
        <v>1144802.19</v>
      </c>
      <c r="F137">
        <v>0</v>
      </c>
      <c r="G137" s="49">
        <v>45807.46</v>
      </c>
      <c r="H137">
        <v>0</v>
      </c>
      <c r="I137" s="49">
        <v>107195.81</v>
      </c>
      <c r="J137">
        <v>0</v>
      </c>
      <c r="K137">
        <v>0</v>
      </c>
      <c r="L137" s="49">
        <v>282525.11</v>
      </c>
      <c r="M137" s="49">
        <v>435528.38</v>
      </c>
      <c r="N137" s="49">
        <v>1580330.57</v>
      </c>
    </row>
    <row r="138" spans="1:14" x14ac:dyDescent="0.2">
      <c r="A138">
        <v>32056</v>
      </c>
      <c r="B138" s="50">
        <v>7730924</v>
      </c>
      <c r="C138">
        <v>2.31</v>
      </c>
      <c r="D138">
        <v>0</v>
      </c>
      <c r="E138" s="49">
        <v>259045.25</v>
      </c>
      <c r="F138">
        <v>0</v>
      </c>
      <c r="G138" s="49">
        <v>10091.6</v>
      </c>
      <c r="H138">
        <v>0</v>
      </c>
      <c r="I138" s="49">
        <v>22963.96</v>
      </c>
      <c r="J138" s="49">
        <v>2629.37</v>
      </c>
      <c r="K138">
        <v>0</v>
      </c>
      <c r="L138" s="49">
        <v>58818.95</v>
      </c>
      <c r="M138" s="49">
        <v>94503.88</v>
      </c>
      <c r="N138" s="49">
        <v>353549.13</v>
      </c>
    </row>
    <row r="139" spans="1:14" x14ac:dyDescent="0.2">
      <c r="A139">
        <v>32058</v>
      </c>
      <c r="B139" s="50">
        <v>10691000</v>
      </c>
      <c r="C139">
        <v>2.91</v>
      </c>
      <c r="D139">
        <v>0</v>
      </c>
      <c r="E139" s="49">
        <v>356030.29</v>
      </c>
      <c r="F139">
        <v>0</v>
      </c>
      <c r="G139" s="49">
        <v>19452.650000000001</v>
      </c>
      <c r="H139">
        <v>0</v>
      </c>
      <c r="I139" s="49">
        <v>44016.53</v>
      </c>
      <c r="J139" s="49">
        <v>1572.26</v>
      </c>
      <c r="K139">
        <v>0</v>
      </c>
      <c r="L139" s="49">
        <v>127114.46</v>
      </c>
      <c r="M139" s="49">
        <v>192155.9</v>
      </c>
      <c r="N139" s="49">
        <v>548186.18999999994</v>
      </c>
    </row>
    <row r="140" spans="1:14" x14ac:dyDescent="0.2">
      <c r="A140">
        <v>33090</v>
      </c>
      <c r="B140" s="50">
        <v>52192010</v>
      </c>
      <c r="C140">
        <v>2.69</v>
      </c>
      <c r="D140">
        <v>0</v>
      </c>
      <c r="E140" s="49">
        <v>1742029.94</v>
      </c>
      <c r="F140">
        <v>0</v>
      </c>
      <c r="G140" s="49">
        <v>65136.6</v>
      </c>
      <c r="H140">
        <v>0</v>
      </c>
      <c r="I140" s="49">
        <v>85976.81</v>
      </c>
      <c r="J140">
        <v>0</v>
      </c>
      <c r="K140" s="49">
        <v>23476.68</v>
      </c>
      <c r="L140" s="49">
        <v>437151.39</v>
      </c>
      <c r="M140" s="49">
        <v>611741.48</v>
      </c>
      <c r="N140" s="49">
        <v>2353771.42</v>
      </c>
    </row>
    <row r="141" spans="1:14" x14ac:dyDescent="0.2">
      <c r="A141">
        <v>33091</v>
      </c>
      <c r="B141" s="50">
        <v>9368580</v>
      </c>
      <c r="C141">
        <v>2.75</v>
      </c>
      <c r="D141">
        <v>0</v>
      </c>
      <c r="E141" s="49">
        <v>312505.38</v>
      </c>
      <c r="F141">
        <v>0</v>
      </c>
      <c r="G141" s="49">
        <v>8367.25</v>
      </c>
      <c r="H141">
        <v>0</v>
      </c>
      <c r="I141" s="49">
        <v>15598.31</v>
      </c>
      <c r="J141">
        <v>0</v>
      </c>
      <c r="K141" s="49">
        <v>24182.05</v>
      </c>
      <c r="L141" s="49">
        <v>74988.679999999993</v>
      </c>
      <c r="M141" s="49">
        <v>123136.28</v>
      </c>
      <c r="N141" s="49">
        <v>435641.66</v>
      </c>
    </row>
    <row r="142" spans="1:14" x14ac:dyDescent="0.2">
      <c r="A142">
        <v>33092</v>
      </c>
      <c r="B142" s="50">
        <v>12171950</v>
      </c>
      <c r="C142">
        <v>2.69</v>
      </c>
      <c r="D142">
        <v>0</v>
      </c>
      <c r="E142" s="49">
        <v>406267.19</v>
      </c>
      <c r="F142">
        <v>0</v>
      </c>
      <c r="G142" s="49">
        <v>14048.9</v>
      </c>
      <c r="H142">
        <v>0</v>
      </c>
      <c r="I142" s="49">
        <v>22437.119999999999</v>
      </c>
      <c r="J142" s="49">
        <v>1114.04</v>
      </c>
      <c r="K142">
        <v>0</v>
      </c>
      <c r="L142" s="49">
        <v>107397.21</v>
      </c>
      <c r="M142" s="49">
        <v>144997.26999999999</v>
      </c>
      <c r="N142" s="49">
        <v>551264.46</v>
      </c>
    </row>
    <row r="143" spans="1:14" x14ac:dyDescent="0.2">
      <c r="A143">
        <v>33093</v>
      </c>
      <c r="B143" s="50">
        <v>20047560</v>
      </c>
      <c r="C143">
        <v>2.71</v>
      </c>
      <c r="D143">
        <v>0</v>
      </c>
      <c r="E143" s="49">
        <v>668996.5</v>
      </c>
      <c r="F143">
        <v>0</v>
      </c>
      <c r="G143" s="49">
        <v>17109.849999999999</v>
      </c>
      <c r="H143">
        <v>0</v>
      </c>
      <c r="I143" s="49">
        <v>31566.43</v>
      </c>
      <c r="J143" s="49">
        <v>1552.42</v>
      </c>
      <c r="K143">
        <v>0</v>
      </c>
      <c r="L143" s="49">
        <v>156995.49</v>
      </c>
      <c r="M143" s="49">
        <v>207224.18</v>
      </c>
      <c r="N143" s="49">
        <v>876220.68</v>
      </c>
    </row>
    <row r="144" spans="1:14" x14ac:dyDescent="0.2">
      <c r="A144">
        <v>33094</v>
      </c>
      <c r="B144" s="50">
        <v>13208290</v>
      </c>
      <c r="C144">
        <v>2.7</v>
      </c>
      <c r="D144">
        <v>0</v>
      </c>
      <c r="E144" s="49">
        <v>440812.15</v>
      </c>
      <c r="F144">
        <v>0</v>
      </c>
      <c r="G144" s="49">
        <v>13544.41</v>
      </c>
      <c r="H144">
        <v>0</v>
      </c>
      <c r="I144" s="49">
        <v>22785.61</v>
      </c>
      <c r="J144">
        <v>0</v>
      </c>
      <c r="K144" s="49">
        <v>2478.7199999999998</v>
      </c>
      <c r="L144" s="49">
        <v>112172.17</v>
      </c>
      <c r="M144" s="49">
        <v>150980.91</v>
      </c>
      <c r="N144" s="49">
        <v>591793.06000000006</v>
      </c>
    </row>
    <row r="145" spans="1:14" x14ac:dyDescent="0.2">
      <c r="A145">
        <v>34121</v>
      </c>
      <c r="B145" s="50">
        <v>6481826</v>
      </c>
      <c r="C145">
        <v>2.75</v>
      </c>
      <c r="D145">
        <v>0</v>
      </c>
      <c r="E145" s="49">
        <v>216212.65</v>
      </c>
      <c r="F145">
        <v>0</v>
      </c>
      <c r="G145" s="49">
        <v>3521.52</v>
      </c>
      <c r="H145">
        <v>0</v>
      </c>
      <c r="I145" s="49">
        <v>13814.01</v>
      </c>
      <c r="J145">
        <v>0</v>
      </c>
      <c r="K145">
        <v>0</v>
      </c>
      <c r="L145" s="49">
        <v>56681.42</v>
      </c>
      <c r="M145" s="49">
        <v>74016.94</v>
      </c>
      <c r="N145" s="49">
        <v>290229.59000000003</v>
      </c>
    </row>
    <row r="146" spans="1:14" x14ac:dyDescent="0.2">
      <c r="A146">
        <v>34122</v>
      </c>
      <c r="B146" s="50">
        <v>4255432</v>
      </c>
      <c r="C146">
        <v>2.74</v>
      </c>
      <c r="D146">
        <v>0</v>
      </c>
      <c r="E146" s="49">
        <v>141961.98000000001</v>
      </c>
      <c r="F146">
        <v>0</v>
      </c>
      <c r="G146" s="49">
        <v>3410.85</v>
      </c>
      <c r="H146">
        <v>0</v>
      </c>
      <c r="I146" s="49">
        <v>10847.24</v>
      </c>
      <c r="J146">
        <v>0</v>
      </c>
      <c r="K146" s="49">
        <v>3882.97</v>
      </c>
      <c r="L146" s="49">
        <v>48391.3</v>
      </c>
      <c r="M146" s="49">
        <v>66532.36</v>
      </c>
      <c r="N146" s="49">
        <v>208494.34</v>
      </c>
    </row>
    <row r="147" spans="1:14" x14ac:dyDescent="0.2">
      <c r="A147">
        <v>34124</v>
      </c>
      <c r="B147" s="50">
        <v>68586550</v>
      </c>
      <c r="C147">
        <v>2.71</v>
      </c>
      <c r="D147">
        <v>0</v>
      </c>
      <c r="E147" s="49">
        <v>2288765.41</v>
      </c>
      <c r="F147">
        <v>0</v>
      </c>
      <c r="G147" s="49">
        <v>46412.88</v>
      </c>
      <c r="H147">
        <v>0</v>
      </c>
      <c r="I147" s="49">
        <v>137455.38</v>
      </c>
      <c r="J147">
        <v>0</v>
      </c>
      <c r="K147" s="49">
        <v>4164.2700000000004</v>
      </c>
      <c r="L147" s="49">
        <v>600904.85</v>
      </c>
      <c r="M147" s="49">
        <v>788937.38</v>
      </c>
      <c r="N147" s="49">
        <v>3077702.79</v>
      </c>
    </row>
    <row r="148" spans="1:14" x14ac:dyDescent="0.2">
      <c r="A148">
        <v>35092</v>
      </c>
      <c r="B148" s="50">
        <v>38122650</v>
      </c>
      <c r="C148">
        <v>1.99</v>
      </c>
      <c r="D148">
        <v>0</v>
      </c>
      <c r="E148" s="49">
        <v>1281585.52</v>
      </c>
      <c r="F148">
        <v>0</v>
      </c>
      <c r="G148" s="49">
        <v>27075.7</v>
      </c>
      <c r="H148">
        <v>0</v>
      </c>
      <c r="I148" s="49">
        <v>124471.13</v>
      </c>
      <c r="J148">
        <v>0</v>
      </c>
      <c r="K148">
        <v>0</v>
      </c>
      <c r="L148" s="49">
        <v>424691.88</v>
      </c>
      <c r="M148" s="49">
        <v>576238.69999999995</v>
      </c>
      <c r="N148" s="49">
        <v>1857824.22</v>
      </c>
    </row>
    <row r="149" spans="1:14" x14ac:dyDescent="0.2">
      <c r="A149">
        <v>35093</v>
      </c>
      <c r="B149" s="50">
        <v>47895051</v>
      </c>
      <c r="C149">
        <v>2</v>
      </c>
      <c r="D149">
        <v>0</v>
      </c>
      <c r="E149" s="49">
        <v>1609944.24</v>
      </c>
      <c r="F149">
        <v>0</v>
      </c>
      <c r="G149" s="49">
        <v>15953.53</v>
      </c>
      <c r="H149">
        <v>0</v>
      </c>
      <c r="I149" s="49">
        <v>73340.800000000003</v>
      </c>
      <c r="J149">
        <v>0</v>
      </c>
      <c r="K149">
        <v>0</v>
      </c>
      <c r="L149" s="49">
        <v>273783.71999999997</v>
      </c>
      <c r="M149" s="49">
        <v>363078.05</v>
      </c>
      <c r="N149" s="49">
        <v>1973022.29</v>
      </c>
    </row>
    <row r="150" spans="1:14" x14ac:dyDescent="0.2">
      <c r="A150">
        <v>35094</v>
      </c>
      <c r="B150" s="50">
        <v>18452900</v>
      </c>
      <c r="C150">
        <v>2.17</v>
      </c>
      <c r="D150">
        <v>0</v>
      </c>
      <c r="E150" s="49">
        <v>619199.79</v>
      </c>
      <c r="F150">
        <v>0</v>
      </c>
      <c r="G150" s="49">
        <v>13839.82</v>
      </c>
      <c r="H150">
        <v>0</v>
      </c>
      <c r="I150" s="49">
        <v>63623.72</v>
      </c>
      <c r="J150">
        <v>0</v>
      </c>
      <c r="K150">
        <v>0</v>
      </c>
      <c r="L150" s="49">
        <v>222759.17</v>
      </c>
      <c r="M150" s="49">
        <v>300222.71000000002</v>
      </c>
      <c r="N150" s="49">
        <v>919422.5</v>
      </c>
    </row>
    <row r="151" spans="1:14" x14ac:dyDescent="0.2">
      <c r="A151">
        <v>35097</v>
      </c>
      <c r="B151" s="50">
        <v>10651160</v>
      </c>
      <c r="C151">
        <v>2.09</v>
      </c>
      <c r="D151">
        <v>0</v>
      </c>
      <c r="E151" s="49">
        <v>357699.29</v>
      </c>
      <c r="F151">
        <v>0</v>
      </c>
      <c r="G151" s="49">
        <v>9612.3799999999992</v>
      </c>
      <c r="H151" s="49">
        <v>4233.01</v>
      </c>
      <c r="I151" s="49">
        <v>44189.56</v>
      </c>
      <c r="J151" s="49">
        <v>6421.66</v>
      </c>
      <c r="K151">
        <v>0</v>
      </c>
      <c r="L151" s="49">
        <v>154447.46</v>
      </c>
      <c r="M151" s="49">
        <v>218904.07</v>
      </c>
      <c r="N151" s="49">
        <v>576603.36</v>
      </c>
    </row>
    <row r="152" spans="1:14" x14ac:dyDescent="0.2">
      <c r="A152">
        <v>35098</v>
      </c>
      <c r="B152" s="50">
        <v>38234500</v>
      </c>
      <c r="C152">
        <v>2.0099999999999998</v>
      </c>
      <c r="D152">
        <v>0</v>
      </c>
      <c r="E152" s="49">
        <v>1285083.3400000001</v>
      </c>
      <c r="F152">
        <v>0</v>
      </c>
      <c r="G152" s="49">
        <v>20951.22</v>
      </c>
      <c r="H152" s="49">
        <v>2495.79</v>
      </c>
      <c r="I152" s="49">
        <v>96315.9</v>
      </c>
      <c r="J152" s="49">
        <v>11003.89</v>
      </c>
      <c r="K152">
        <v>0</v>
      </c>
      <c r="L152" s="49">
        <v>351495.04</v>
      </c>
      <c r="M152" s="49">
        <v>482261.84</v>
      </c>
      <c r="N152" s="49">
        <v>1767345.18</v>
      </c>
    </row>
    <row r="153" spans="1:14" x14ac:dyDescent="0.2">
      <c r="A153">
        <v>35099</v>
      </c>
      <c r="B153" s="50">
        <v>13433910</v>
      </c>
      <c r="C153">
        <v>2.12</v>
      </c>
      <c r="D153">
        <v>0</v>
      </c>
      <c r="E153" s="49">
        <v>451014.51</v>
      </c>
      <c r="F153">
        <v>0</v>
      </c>
      <c r="G153" s="49">
        <v>9184.6</v>
      </c>
      <c r="H153" s="49">
        <v>3177.04</v>
      </c>
      <c r="I153" s="49">
        <v>42223.01</v>
      </c>
      <c r="J153" s="49">
        <v>4803.43</v>
      </c>
      <c r="K153">
        <v>0</v>
      </c>
      <c r="L153" s="49">
        <v>148750.12</v>
      </c>
      <c r="M153" s="49">
        <v>208138.2</v>
      </c>
      <c r="N153" s="49">
        <v>659152.71</v>
      </c>
    </row>
    <row r="154" spans="1:14" x14ac:dyDescent="0.2">
      <c r="A154">
        <v>35102</v>
      </c>
      <c r="B154" s="50">
        <v>81786015</v>
      </c>
      <c r="C154">
        <v>1.99</v>
      </c>
      <c r="D154">
        <v>0</v>
      </c>
      <c r="E154" s="49">
        <v>2749435.63</v>
      </c>
      <c r="F154" s="49">
        <v>60574</v>
      </c>
      <c r="G154" s="49">
        <v>58731.53</v>
      </c>
      <c r="H154" s="49">
        <v>14192.46</v>
      </c>
      <c r="I154" s="49">
        <v>249015.4</v>
      </c>
      <c r="J154" s="49">
        <v>91842.77</v>
      </c>
      <c r="K154">
        <v>0</v>
      </c>
      <c r="L154" s="49">
        <v>852500.61</v>
      </c>
      <c r="M154" s="49">
        <v>1326856.77</v>
      </c>
      <c r="N154" s="49">
        <v>4076292.4</v>
      </c>
    </row>
    <row r="155" spans="1:14" x14ac:dyDescent="0.2">
      <c r="A155">
        <v>36123</v>
      </c>
      <c r="B155" s="50">
        <v>17307347</v>
      </c>
      <c r="C155">
        <v>1.56</v>
      </c>
      <c r="D155">
        <v>0</v>
      </c>
      <c r="E155" s="49">
        <v>584381.18999999994</v>
      </c>
      <c r="F155">
        <v>0</v>
      </c>
      <c r="G155" s="49">
        <v>20079.71</v>
      </c>
      <c r="H155">
        <v>0</v>
      </c>
      <c r="I155" s="49">
        <v>63841.48</v>
      </c>
      <c r="J155" s="49">
        <v>9370.1200000000008</v>
      </c>
      <c r="K155">
        <v>0</v>
      </c>
      <c r="L155" s="49">
        <v>107555.64</v>
      </c>
      <c r="M155" s="49">
        <v>200846.94</v>
      </c>
      <c r="N155" s="49">
        <v>785228.13</v>
      </c>
    </row>
    <row r="156" spans="1:14" x14ac:dyDescent="0.2">
      <c r="A156">
        <v>36126</v>
      </c>
      <c r="B156" s="50">
        <v>237289356</v>
      </c>
      <c r="C156">
        <v>1.57</v>
      </c>
      <c r="D156">
        <v>0</v>
      </c>
      <c r="E156" s="49">
        <v>8011242.2199999997</v>
      </c>
      <c r="F156">
        <v>0</v>
      </c>
      <c r="G156" s="49">
        <v>267041.40999999997</v>
      </c>
      <c r="H156">
        <v>4.5199999999999996</v>
      </c>
      <c r="I156" s="49">
        <v>855484.64</v>
      </c>
      <c r="J156">
        <v>0</v>
      </c>
      <c r="K156">
        <v>0</v>
      </c>
      <c r="L156" s="49">
        <v>1512834.04</v>
      </c>
      <c r="M156" s="49">
        <v>2635364.61</v>
      </c>
      <c r="N156" s="49">
        <v>10646606.83</v>
      </c>
    </row>
    <row r="157" spans="1:14" x14ac:dyDescent="0.2">
      <c r="A157">
        <v>36131</v>
      </c>
      <c r="B157" s="50">
        <v>205717434</v>
      </c>
      <c r="C157">
        <v>1.57</v>
      </c>
      <c r="D157">
        <v>0</v>
      </c>
      <c r="E157" s="49">
        <v>6945327.0899999999</v>
      </c>
      <c r="F157">
        <v>0</v>
      </c>
      <c r="G157" s="49">
        <v>217690.72</v>
      </c>
      <c r="H157">
        <v>9.75</v>
      </c>
      <c r="I157" s="49">
        <v>691932.71</v>
      </c>
      <c r="J157">
        <v>0</v>
      </c>
      <c r="K157">
        <v>0</v>
      </c>
      <c r="L157" s="49">
        <v>1130507.46</v>
      </c>
      <c r="M157" s="49">
        <v>2040140.64</v>
      </c>
      <c r="N157" s="49">
        <v>8985467.7300000004</v>
      </c>
    </row>
    <row r="158" spans="1:14" x14ac:dyDescent="0.2">
      <c r="A158">
        <v>36133</v>
      </c>
      <c r="B158" s="50">
        <v>26971096</v>
      </c>
      <c r="C158">
        <v>1.52</v>
      </c>
      <c r="D158">
        <v>0</v>
      </c>
      <c r="E158" s="49">
        <v>911046.94</v>
      </c>
      <c r="F158">
        <v>0</v>
      </c>
      <c r="G158" s="49">
        <v>46351.53</v>
      </c>
      <c r="H158" s="49">
        <v>2060.52</v>
      </c>
      <c r="I158" s="49">
        <v>147351.26</v>
      </c>
      <c r="J158">
        <v>836.7</v>
      </c>
      <c r="K158">
        <v>0</v>
      </c>
      <c r="L158" s="49">
        <v>258938.86</v>
      </c>
      <c r="M158" s="49">
        <v>455538.87</v>
      </c>
      <c r="N158" s="49">
        <v>1366585.81</v>
      </c>
    </row>
    <row r="159" spans="1:14" x14ac:dyDescent="0.2">
      <c r="A159">
        <v>36134</v>
      </c>
      <c r="B159" s="50">
        <v>16688725</v>
      </c>
      <c r="C159">
        <v>2.11</v>
      </c>
      <c r="D159">
        <v>0</v>
      </c>
      <c r="E159" s="49">
        <v>560345.14</v>
      </c>
      <c r="F159">
        <v>0</v>
      </c>
      <c r="G159" s="49">
        <v>24821.78</v>
      </c>
      <c r="H159">
        <v>0</v>
      </c>
      <c r="I159" s="49">
        <v>78876.160000000003</v>
      </c>
      <c r="J159">
        <v>0</v>
      </c>
      <c r="K159">
        <v>0</v>
      </c>
      <c r="L159" s="49">
        <v>141028.78</v>
      </c>
      <c r="M159" s="49">
        <v>244726.72</v>
      </c>
      <c r="N159" s="49">
        <v>805071.86</v>
      </c>
    </row>
    <row r="160" spans="1:14" x14ac:dyDescent="0.2">
      <c r="A160">
        <v>36135</v>
      </c>
      <c r="B160" s="50">
        <v>8486828</v>
      </c>
      <c r="C160">
        <v>1.64</v>
      </c>
      <c r="D160">
        <v>0</v>
      </c>
      <c r="E160" s="49">
        <v>286324.19</v>
      </c>
      <c r="F160">
        <v>0</v>
      </c>
      <c r="G160" s="49">
        <v>9448.6</v>
      </c>
      <c r="H160">
        <v>0</v>
      </c>
      <c r="I160" s="49">
        <v>29559.89</v>
      </c>
      <c r="J160" s="49">
        <v>1130.52</v>
      </c>
      <c r="K160">
        <v>0</v>
      </c>
      <c r="L160" s="49">
        <v>47976.81</v>
      </c>
      <c r="M160" s="49">
        <v>88115.82</v>
      </c>
      <c r="N160" s="49">
        <v>374440.01</v>
      </c>
    </row>
    <row r="161" spans="1:14" x14ac:dyDescent="0.2">
      <c r="A161">
        <v>36136</v>
      </c>
      <c r="B161" s="50">
        <v>109206999</v>
      </c>
      <c r="C161">
        <v>1.56</v>
      </c>
      <c r="D161">
        <v>0</v>
      </c>
      <c r="E161" s="49">
        <v>3687365.58</v>
      </c>
      <c r="F161" s="49">
        <v>8185.28</v>
      </c>
      <c r="G161" s="49">
        <v>160193.10999999999</v>
      </c>
      <c r="H161" s="49">
        <v>1018.23</v>
      </c>
      <c r="I161" s="49">
        <v>509186.25</v>
      </c>
      <c r="J161" s="49">
        <v>30403.94</v>
      </c>
      <c r="K161">
        <v>0</v>
      </c>
      <c r="L161" s="49">
        <v>883299.91</v>
      </c>
      <c r="M161" s="49">
        <v>1592286.72</v>
      </c>
      <c r="N161" s="49">
        <v>5279652.3</v>
      </c>
    </row>
    <row r="162" spans="1:14" x14ac:dyDescent="0.2">
      <c r="A162">
        <v>36137</v>
      </c>
      <c r="B162" s="50">
        <v>115534376</v>
      </c>
      <c r="C162">
        <v>1.74</v>
      </c>
      <c r="D162">
        <v>0</v>
      </c>
      <c r="E162" s="49">
        <v>3893875.87</v>
      </c>
      <c r="F162">
        <v>0</v>
      </c>
      <c r="G162" s="49">
        <v>137068.65</v>
      </c>
      <c r="H162">
        <v>0</v>
      </c>
      <c r="I162" s="49">
        <v>426327.29</v>
      </c>
      <c r="J162">
        <v>0</v>
      </c>
      <c r="K162">
        <v>0</v>
      </c>
      <c r="L162" s="49">
        <v>745725.46</v>
      </c>
      <c r="M162" s="49">
        <v>1309121.3999999999</v>
      </c>
      <c r="N162" s="49">
        <v>5202997.2699999996</v>
      </c>
    </row>
    <row r="163" spans="1:14" x14ac:dyDescent="0.2">
      <c r="A163">
        <v>36138</v>
      </c>
      <c r="B163" s="50">
        <v>31575491</v>
      </c>
      <c r="C163">
        <v>1.59</v>
      </c>
      <c r="D163">
        <v>0</v>
      </c>
      <c r="E163" s="49">
        <v>1065819.02</v>
      </c>
      <c r="F163">
        <v>0</v>
      </c>
      <c r="G163" s="49">
        <v>29045.18</v>
      </c>
      <c r="H163">
        <v>0</v>
      </c>
      <c r="I163" s="49">
        <v>92386.57</v>
      </c>
      <c r="J163">
        <v>0</v>
      </c>
      <c r="K163">
        <v>0</v>
      </c>
      <c r="L163" s="49">
        <v>170458.5</v>
      </c>
      <c r="M163" s="49">
        <v>291890.24</v>
      </c>
      <c r="N163" s="49">
        <v>1357709.26</v>
      </c>
    </row>
    <row r="164" spans="1:14" x14ac:dyDescent="0.2">
      <c r="A164">
        <v>36139</v>
      </c>
      <c r="B164" s="50">
        <v>526146513</v>
      </c>
      <c r="C164">
        <v>1.6</v>
      </c>
      <c r="D164">
        <v>0</v>
      </c>
      <c r="E164" s="49">
        <v>17758076.190000001</v>
      </c>
      <c r="F164">
        <v>0</v>
      </c>
      <c r="G164" s="49">
        <v>291782.93</v>
      </c>
      <c r="H164">
        <v>0</v>
      </c>
      <c r="I164" s="49">
        <v>853668.47</v>
      </c>
      <c r="J164">
        <v>0</v>
      </c>
      <c r="K164">
        <v>0</v>
      </c>
      <c r="L164" s="49">
        <v>1520351.13</v>
      </c>
      <c r="M164" s="49">
        <v>2665802.5299999998</v>
      </c>
      <c r="N164" s="49">
        <v>20423878.719999999</v>
      </c>
    </row>
    <row r="165" spans="1:14" x14ac:dyDescent="0.2">
      <c r="A165">
        <v>37037</v>
      </c>
      <c r="B165" s="50">
        <v>115828444</v>
      </c>
      <c r="C165">
        <v>3.38</v>
      </c>
      <c r="D165">
        <v>0</v>
      </c>
      <c r="E165" s="49">
        <v>3838631.08</v>
      </c>
      <c r="F165">
        <v>0</v>
      </c>
      <c r="G165" s="49">
        <v>107046.21</v>
      </c>
      <c r="H165">
        <v>0</v>
      </c>
      <c r="I165" s="49">
        <v>474658.16</v>
      </c>
      <c r="J165">
        <v>0</v>
      </c>
      <c r="K165">
        <v>0</v>
      </c>
      <c r="L165" s="49">
        <v>783384.46</v>
      </c>
      <c r="M165" s="49">
        <v>1365088.83</v>
      </c>
      <c r="N165" s="49">
        <v>5203719.91</v>
      </c>
    </row>
    <row r="166" spans="1:14" x14ac:dyDescent="0.2">
      <c r="A166">
        <v>37039</v>
      </c>
      <c r="B166" s="50">
        <v>83701094</v>
      </c>
      <c r="C166">
        <v>2.4700000000000002</v>
      </c>
      <c r="D166">
        <v>0</v>
      </c>
      <c r="E166" s="49">
        <v>2800035.12</v>
      </c>
      <c r="F166" s="49">
        <v>11067.56</v>
      </c>
      <c r="G166" s="49">
        <v>58612.79</v>
      </c>
      <c r="H166">
        <v>217.04</v>
      </c>
      <c r="I166" s="49">
        <v>321642.63</v>
      </c>
      <c r="J166" s="49">
        <v>26271.4</v>
      </c>
      <c r="K166">
        <v>456.76</v>
      </c>
      <c r="L166" s="49">
        <v>477045.31</v>
      </c>
      <c r="M166" s="49">
        <v>895313.48</v>
      </c>
      <c r="N166" s="49">
        <v>3695348.6</v>
      </c>
    </row>
    <row r="167" spans="1:14" x14ac:dyDescent="0.2">
      <c r="A167">
        <v>38044</v>
      </c>
      <c r="B167" s="50">
        <v>19589189</v>
      </c>
      <c r="C167">
        <v>2.41</v>
      </c>
      <c r="D167">
        <v>0</v>
      </c>
      <c r="E167" s="49">
        <v>655716.17000000004</v>
      </c>
      <c r="F167">
        <v>0</v>
      </c>
      <c r="G167" s="49">
        <v>19958.13</v>
      </c>
      <c r="H167">
        <v>0</v>
      </c>
      <c r="I167" s="49">
        <v>58079.25</v>
      </c>
      <c r="J167">
        <v>0</v>
      </c>
      <c r="K167">
        <v>0</v>
      </c>
      <c r="L167" s="49">
        <v>141276.82999999999</v>
      </c>
      <c r="M167" s="49">
        <v>219314.21</v>
      </c>
      <c r="N167" s="49">
        <v>875030.38</v>
      </c>
    </row>
    <row r="168" spans="1:14" x14ac:dyDescent="0.2">
      <c r="A168">
        <v>38045</v>
      </c>
      <c r="B168" s="50">
        <v>17557847</v>
      </c>
      <c r="C168">
        <v>2.17</v>
      </c>
      <c r="D168">
        <v>0</v>
      </c>
      <c r="E168" s="49">
        <v>589165.67000000004</v>
      </c>
      <c r="F168">
        <v>0</v>
      </c>
      <c r="G168" s="49">
        <v>16906.09</v>
      </c>
      <c r="H168">
        <v>204.29</v>
      </c>
      <c r="I168" s="49">
        <v>52381.3</v>
      </c>
      <c r="J168">
        <v>0</v>
      </c>
      <c r="K168">
        <v>0</v>
      </c>
      <c r="L168" s="49">
        <v>140671.29999999999</v>
      </c>
      <c r="M168" s="49">
        <v>210162.98</v>
      </c>
      <c r="N168" s="49">
        <v>799328.65</v>
      </c>
    </row>
    <row r="169" spans="1:14" x14ac:dyDescent="0.2">
      <c r="A169">
        <v>38046</v>
      </c>
      <c r="B169" s="50">
        <v>28112489</v>
      </c>
      <c r="C169">
        <v>2.16</v>
      </c>
      <c r="D169">
        <v>0</v>
      </c>
      <c r="E169" s="49">
        <v>943430.39</v>
      </c>
      <c r="F169">
        <v>0</v>
      </c>
      <c r="G169" s="49">
        <v>23345.57</v>
      </c>
      <c r="H169">
        <v>0</v>
      </c>
      <c r="I169" s="49">
        <v>74221.53</v>
      </c>
      <c r="J169">
        <v>0</v>
      </c>
      <c r="K169">
        <v>0</v>
      </c>
      <c r="L169" s="49">
        <v>213510.11</v>
      </c>
      <c r="M169" s="49">
        <v>311077.2</v>
      </c>
      <c r="N169" s="49">
        <v>1254507.5900000001</v>
      </c>
    </row>
    <row r="170" spans="1:14" x14ac:dyDescent="0.2">
      <c r="A170">
        <v>39133</v>
      </c>
      <c r="B170" s="50">
        <v>218134560</v>
      </c>
      <c r="C170">
        <v>1.69</v>
      </c>
      <c r="D170">
        <v>0</v>
      </c>
      <c r="E170" s="49">
        <v>7355569.3499999996</v>
      </c>
      <c r="F170">
        <v>0</v>
      </c>
      <c r="G170" s="49">
        <v>110200.16</v>
      </c>
      <c r="H170">
        <v>850.83</v>
      </c>
      <c r="I170" s="49">
        <v>193423.21</v>
      </c>
      <c r="J170">
        <v>0</v>
      </c>
      <c r="K170">
        <v>0</v>
      </c>
      <c r="L170" s="49">
        <v>1397885.39</v>
      </c>
      <c r="M170" s="49">
        <v>1702359.59</v>
      </c>
      <c r="N170" s="49">
        <v>9057928.9399999995</v>
      </c>
    </row>
    <row r="171" spans="1:14" x14ac:dyDescent="0.2">
      <c r="A171">
        <v>39134</v>
      </c>
      <c r="B171" s="50">
        <v>182514663</v>
      </c>
      <c r="C171">
        <v>1.67</v>
      </c>
      <c r="D171">
        <v>0</v>
      </c>
      <c r="E171" s="49">
        <v>6155706.7199999997</v>
      </c>
      <c r="F171">
        <v>0</v>
      </c>
      <c r="G171" s="49">
        <v>103858.97</v>
      </c>
      <c r="H171">
        <v>0</v>
      </c>
      <c r="I171" s="49">
        <v>184025.85</v>
      </c>
      <c r="J171">
        <v>0</v>
      </c>
      <c r="K171">
        <v>0</v>
      </c>
      <c r="L171" s="49">
        <v>1309181.8999999999</v>
      </c>
      <c r="M171" s="49">
        <v>1597066.72</v>
      </c>
      <c r="N171" s="49">
        <v>7752773.4400000004</v>
      </c>
    </row>
    <row r="172" spans="1:14" x14ac:dyDescent="0.2">
      <c r="A172">
        <v>39135</v>
      </c>
      <c r="B172" s="50">
        <v>41318110</v>
      </c>
      <c r="C172">
        <v>2.0699999999999998</v>
      </c>
      <c r="D172">
        <v>0</v>
      </c>
      <c r="E172" s="49">
        <v>1387874.9</v>
      </c>
      <c r="F172">
        <v>0</v>
      </c>
      <c r="G172" s="49">
        <v>27954.880000000001</v>
      </c>
      <c r="H172">
        <v>0</v>
      </c>
      <c r="I172" s="49">
        <v>61880.61</v>
      </c>
      <c r="J172">
        <v>0</v>
      </c>
      <c r="K172">
        <v>0</v>
      </c>
      <c r="L172" s="49">
        <v>350532.2</v>
      </c>
      <c r="M172" s="49">
        <v>440367.68</v>
      </c>
      <c r="N172" s="49">
        <v>1828242.58</v>
      </c>
    </row>
    <row r="173" spans="1:14" x14ac:dyDescent="0.2">
      <c r="A173">
        <v>39136</v>
      </c>
      <c r="B173" s="50">
        <v>14769100</v>
      </c>
      <c r="C173">
        <v>1.7</v>
      </c>
      <c r="D173">
        <v>0</v>
      </c>
      <c r="E173" s="49">
        <v>497968.27</v>
      </c>
      <c r="F173">
        <v>0</v>
      </c>
      <c r="G173" s="49">
        <v>10199.89</v>
      </c>
      <c r="H173">
        <v>0</v>
      </c>
      <c r="I173" s="49">
        <v>19014.59</v>
      </c>
      <c r="J173">
        <v>0</v>
      </c>
      <c r="K173">
        <v>0</v>
      </c>
      <c r="L173" s="49">
        <v>126155.55</v>
      </c>
      <c r="M173" s="49">
        <v>155370.03</v>
      </c>
      <c r="N173" s="49">
        <v>653338.30000000005</v>
      </c>
    </row>
    <row r="174" spans="1:14" x14ac:dyDescent="0.2">
      <c r="A174">
        <v>39137</v>
      </c>
      <c r="B174" s="50">
        <v>111174612</v>
      </c>
      <c r="C174">
        <v>1.87</v>
      </c>
      <c r="D174">
        <v>0</v>
      </c>
      <c r="E174" s="49">
        <v>3741980.68</v>
      </c>
      <c r="F174">
        <v>0</v>
      </c>
      <c r="G174" s="49">
        <v>34898.42</v>
      </c>
      <c r="H174">
        <v>0</v>
      </c>
      <c r="I174" s="49">
        <v>65763.87</v>
      </c>
      <c r="J174" s="49">
        <v>19869.89</v>
      </c>
      <c r="K174">
        <v>0</v>
      </c>
      <c r="L174" s="49">
        <v>457713.89</v>
      </c>
      <c r="M174" s="49">
        <v>578246.06000000006</v>
      </c>
      <c r="N174" s="49">
        <v>4320226.74</v>
      </c>
    </row>
    <row r="175" spans="1:14" x14ac:dyDescent="0.2">
      <c r="A175">
        <v>39139</v>
      </c>
      <c r="B175" s="50">
        <v>139179621</v>
      </c>
      <c r="C175">
        <v>1.94</v>
      </c>
      <c r="D175">
        <v>0</v>
      </c>
      <c r="E175" s="49">
        <v>4681248.0999999996</v>
      </c>
      <c r="F175">
        <v>0</v>
      </c>
      <c r="G175" s="49">
        <v>50122.45</v>
      </c>
      <c r="H175">
        <v>0</v>
      </c>
      <c r="I175" s="49">
        <v>129145.64</v>
      </c>
      <c r="J175">
        <v>0</v>
      </c>
      <c r="K175">
        <v>0</v>
      </c>
      <c r="L175" s="49">
        <v>746647.44</v>
      </c>
      <c r="M175" s="49">
        <v>925915.52</v>
      </c>
      <c r="N175" s="49">
        <v>5607163.6200000001</v>
      </c>
    </row>
    <row r="176" spans="1:14" x14ac:dyDescent="0.2">
      <c r="A176">
        <v>39141</v>
      </c>
      <c r="B176" s="50">
        <v>2437273090</v>
      </c>
      <c r="C176">
        <v>1.73</v>
      </c>
      <c r="D176">
        <v>0</v>
      </c>
      <c r="E176" s="49">
        <v>82152213.510000005</v>
      </c>
      <c r="F176" s="49">
        <v>184937.06</v>
      </c>
      <c r="G176" s="49">
        <v>770430.5</v>
      </c>
      <c r="H176" s="49">
        <v>42294.28</v>
      </c>
      <c r="I176" s="49">
        <v>1332243.58</v>
      </c>
      <c r="J176" s="49">
        <v>4976473.37</v>
      </c>
      <c r="K176">
        <v>0</v>
      </c>
      <c r="L176" s="49">
        <v>9358282.6300000008</v>
      </c>
      <c r="M176" s="49">
        <v>16664661.42</v>
      </c>
      <c r="N176" s="49">
        <v>98816874.930000007</v>
      </c>
    </row>
    <row r="177" spans="1:14" x14ac:dyDescent="0.2">
      <c r="A177">
        <v>39142</v>
      </c>
      <c r="B177" s="50">
        <v>45621031</v>
      </c>
      <c r="C177">
        <v>2.04</v>
      </c>
      <c r="D177">
        <v>0</v>
      </c>
      <c r="E177" s="49">
        <v>1532879.42</v>
      </c>
      <c r="F177">
        <v>0</v>
      </c>
      <c r="G177" s="49">
        <v>33984.050000000003</v>
      </c>
      <c r="H177">
        <v>0</v>
      </c>
      <c r="I177" s="49">
        <v>77025.77</v>
      </c>
      <c r="J177">
        <v>0</v>
      </c>
      <c r="K177">
        <v>0</v>
      </c>
      <c r="L177" s="49">
        <v>441629.36</v>
      </c>
      <c r="M177" s="49">
        <v>552639.18000000005</v>
      </c>
      <c r="N177" s="49">
        <v>2085518.6</v>
      </c>
    </row>
    <row r="178" spans="1:14" x14ac:dyDescent="0.2">
      <c r="A178">
        <v>40100</v>
      </c>
      <c r="B178" s="50">
        <v>10453299</v>
      </c>
      <c r="C178">
        <v>1.89</v>
      </c>
      <c r="D178">
        <v>0</v>
      </c>
      <c r="E178" s="49">
        <v>351771.6</v>
      </c>
      <c r="F178">
        <v>0</v>
      </c>
      <c r="G178" s="49">
        <v>10767.97</v>
      </c>
      <c r="H178">
        <v>0</v>
      </c>
      <c r="I178" s="49">
        <v>51728.42</v>
      </c>
      <c r="J178">
        <v>0</v>
      </c>
      <c r="K178">
        <v>0</v>
      </c>
      <c r="L178" s="49">
        <v>76187.45</v>
      </c>
      <c r="M178" s="49">
        <v>138683.84</v>
      </c>
      <c r="N178" s="49">
        <v>490455.44</v>
      </c>
    </row>
    <row r="179" spans="1:14" x14ac:dyDescent="0.2">
      <c r="A179">
        <v>40101</v>
      </c>
      <c r="B179" s="50">
        <v>3446300</v>
      </c>
      <c r="C179">
        <v>2.4300000000000002</v>
      </c>
      <c r="D179">
        <v>0</v>
      </c>
      <c r="E179" s="49">
        <v>115335.63</v>
      </c>
      <c r="F179">
        <v>0</v>
      </c>
      <c r="G179" s="49">
        <v>4194.96</v>
      </c>
      <c r="H179">
        <v>10.56</v>
      </c>
      <c r="I179" s="49">
        <v>26917.89</v>
      </c>
      <c r="J179">
        <v>921.56</v>
      </c>
      <c r="K179">
        <v>0</v>
      </c>
      <c r="L179" s="49">
        <v>31713.61</v>
      </c>
      <c r="M179" s="49">
        <v>63758.58</v>
      </c>
      <c r="N179" s="49">
        <v>179094.21</v>
      </c>
    </row>
    <row r="180" spans="1:14" x14ac:dyDescent="0.2">
      <c r="A180">
        <v>40103</v>
      </c>
      <c r="B180" s="50">
        <v>5553160</v>
      </c>
      <c r="C180">
        <v>2.2200000000000002</v>
      </c>
      <c r="D180">
        <v>0</v>
      </c>
      <c r="E180" s="49">
        <v>186244.88</v>
      </c>
      <c r="F180">
        <v>0</v>
      </c>
      <c r="G180" s="49">
        <v>3838.98</v>
      </c>
      <c r="H180">
        <v>0</v>
      </c>
      <c r="I180" s="49">
        <v>23695.47</v>
      </c>
      <c r="J180">
        <v>0</v>
      </c>
      <c r="K180">
        <v>0</v>
      </c>
      <c r="L180" s="49">
        <v>33940.58</v>
      </c>
      <c r="M180" s="49">
        <v>61475.02</v>
      </c>
      <c r="N180" s="49">
        <v>247719.9</v>
      </c>
    </row>
    <row r="181" spans="1:14" x14ac:dyDescent="0.2">
      <c r="A181">
        <v>40104</v>
      </c>
      <c r="B181" s="50">
        <v>3812660</v>
      </c>
      <c r="C181">
        <v>2.39</v>
      </c>
      <c r="D181">
        <v>0</v>
      </c>
      <c r="E181" s="49">
        <v>127648.73</v>
      </c>
      <c r="F181">
        <v>0</v>
      </c>
      <c r="G181" s="49">
        <v>3305.89</v>
      </c>
      <c r="H181">
        <v>0</v>
      </c>
      <c r="I181" s="49">
        <v>20852.009999999998</v>
      </c>
      <c r="J181" s="49">
        <v>1951.24</v>
      </c>
      <c r="K181">
        <v>0</v>
      </c>
      <c r="L181" s="49">
        <v>26694.89</v>
      </c>
      <c r="M181" s="49">
        <v>52804.02</v>
      </c>
      <c r="N181" s="49">
        <v>180452.75</v>
      </c>
    </row>
    <row r="182" spans="1:14" x14ac:dyDescent="0.2">
      <c r="A182">
        <v>40107</v>
      </c>
      <c r="B182" s="50">
        <v>62356505</v>
      </c>
      <c r="C182">
        <v>2.14</v>
      </c>
      <c r="D182">
        <v>0</v>
      </c>
      <c r="E182" s="49">
        <v>2093057.2</v>
      </c>
      <c r="F182">
        <v>0</v>
      </c>
      <c r="G182" s="49">
        <v>58112.19</v>
      </c>
      <c r="H182">
        <v>0</v>
      </c>
      <c r="I182" s="49">
        <v>359065.39</v>
      </c>
      <c r="J182">
        <v>0</v>
      </c>
      <c r="K182">
        <v>0</v>
      </c>
      <c r="L182" s="49">
        <v>448416.15</v>
      </c>
      <c r="M182" s="49">
        <v>865593.72</v>
      </c>
      <c r="N182" s="49">
        <v>2958650.92</v>
      </c>
    </row>
    <row r="183" spans="1:14" x14ac:dyDescent="0.2">
      <c r="A183">
        <v>41001</v>
      </c>
      <c r="B183" s="50">
        <v>4675150</v>
      </c>
      <c r="C183">
        <v>3.01</v>
      </c>
      <c r="D183">
        <v>0</v>
      </c>
      <c r="E183" s="49">
        <v>155530.88</v>
      </c>
      <c r="F183">
        <v>0</v>
      </c>
      <c r="G183" s="49">
        <v>26470.81</v>
      </c>
      <c r="H183">
        <v>0</v>
      </c>
      <c r="I183" s="49">
        <v>25176.41</v>
      </c>
      <c r="J183">
        <v>0</v>
      </c>
      <c r="K183">
        <v>0</v>
      </c>
      <c r="L183" s="49">
        <v>40617.32</v>
      </c>
      <c r="M183" s="49">
        <v>92264.54</v>
      </c>
      <c r="N183" s="49">
        <v>247795.42</v>
      </c>
    </row>
    <row r="184" spans="1:14" x14ac:dyDescent="0.2">
      <c r="A184">
        <v>41002</v>
      </c>
      <c r="B184" s="50">
        <v>48132131</v>
      </c>
      <c r="C184">
        <v>2.41</v>
      </c>
      <c r="D184">
        <v>0</v>
      </c>
      <c r="E184" s="49">
        <v>1611144.63</v>
      </c>
      <c r="F184" s="49">
        <v>8970.1200000000008</v>
      </c>
      <c r="G184" s="49">
        <v>223633.15</v>
      </c>
      <c r="H184">
        <v>0</v>
      </c>
      <c r="I184" s="49">
        <v>191798.55</v>
      </c>
      <c r="J184" s="49">
        <v>55470.78</v>
      </c>
      <c r="K184">
        <v>0</v>
      </c>
      <c r="L184" s="49">
        <v>318196.78000000003</v>
      </c>
      <c r="M184" s="49">
        <v>798069.38</v>
      </c>
      <c r="N184" s="49">
        <v>2409214.0099999998</v>
      </c>
    </row>
    <row r="185" spans="1:14" x14ac:dyDescent="0.2">
      <c r="A185">
        <v>41003</v>
      </c>
      <c r="B185" s="50">
        <v>13195560</v>
      </c>
      <c r="C185">
        <v>2.4500000000000002</v>
      </c>
      <c r="D185">
        <v>0</v>
      </c>
      <c r="E185" s="49">
        <v>441518.82</v>
      </c>
      <c r="F185">
        <v>0</v>
      </c>
      <c r="G185" s="49">
        <v>66245.460000000006</v>
      </c>
      <c r="H185">
        <v>0</v>
      </c>
      <c r="I185" s="49">
        <v>56912.09</v>
      </c>
      <c r="J185" s="49">
        <v>5940.49</v>
      </c>
      <c r="K185">
        <v>0</v>
      </c>
      <c r="L185" s="49">
        <v>96567.21</v>
      </c>
      <c r="M185" s="49">
        <v>225665.25</v>
      </c>
      <c r="N185" s="49">
        <v>667184.06999999995</v>
      </c>
    </row>
    <row r="186" spans="1:14" x14ac:dyDescent="0.2">
      <c r="A186">
        <v>41004</v>
      </c>
      <c r="B186" s="50">
        <v>7928377</v>
      </c>
      <c r="C186">
        <v>2.62</v>
      </c>
      <c r="D186">
        <v>0</v>
      </c>
      <c r="E186" s="49">
        <v>264818.42</v>
      </c>
      <c r="F186">
        <v>0</v>
      </c>
      <c r="G186" s="49">
        <v>28686.639999999999</v>
      </c>
      <c r="H186">
        <v>927.17</v>
      </c>
      <c r="I186" s="49">
        <v>27715.15</v>
      </c>
      <c r="J186" s="49">
        <v>6572.2</v>
      </c>
      <c r="K186">
        <v>0</v>
      </c>
      <c r="L186" s="49">
        <v>50675.15</v>
      </c>
      <c r="M186" s="49">
        <v>114576.3</v>
      </c>
      <c r="N186" s="49">
        <v>379394.72</v>
      </c>
    </row>
    <row r="187" spans="1:14" x14ac:dyDescent="0.2">
      <c r="A187">
        <v>41005</v>
      </c>
      <c r="B187" s="50">
        <v>6482530</v>
      </c>
      <c r="C187">
        <v>2.82</v>
      </c>
      <c r="D187">
        <v>0</v>
      </c>
      <c r="E187" s="49">
        <v>216080.49</v>
      </c>
      <c r="F187">
        <v>0</v>
      </c>
      <c r="G187" s="49">
        <v>27220.37</v>
      </c>
      <c r="H187">
        <v>0</v>
      </c>
      <c r="I187" s="49">
        <v>23306.23</v>
      </c>
      <c r="J187" s="49">
        <v>7647.45</v>
      </c>
      <c r="K187">
        <v>0</v>
      </c>
      <c r="L187" s="49">
        <v>40365.379999999997</v>
      </c>
      <c r="M187" s="49">
        <v>98539.43</v>
      </c>
      <c r="N187" s="49">
        <v>314619.92</v>
      </c>
    </row>
    <row r="188" spans="1:14" x14ac:dyDescent="0.2">
      <c r="A188">
        <v>42111</v>
      </c>
      <c r="B188" s="50">
        <v>36574234</v>
      </c>
      <c r="C188">
        <v>2.83</v>
      </c>
      <c r="D188">
        <v>0</v>
      </c>
      <c r="E188" s="49">
        <v>1218993.98</v>
      </c>
      <c r="F188" s="49">
        <v>1641.4</v>
      </c>
      <c r="G188" s="49">
        <v>50527.040000000001</v>
      </c>
      <c r="H188">
        <v>392.93</v>
      </c>
      <c r="I188" s="49">
        <v>122559.92</v>
      </c>
      <c r="J188" s="49">
        <v>7299.26</v>
      </c>
      <c r="K188">
        <v>0</v>
      </c>
      <c r="L188" s="49">
        <v>272256.03000000003</v>
      </c>
      <c r="M188" s="49">
        <v>454676.58</v>
      </c>
      <c r="N188" s="49">
        <v>1673670.56</v>
      </c>
    </row>
    <row r="189" spans="1:14" x14ac:dyDescent="0.2">
      <c r="A189">
        <v>42113</v>
      </c>
      <c r="B189" s="50">
        <v>7216845</v>
      </c>
      <c r="C189">
        <v>2.75</v>
      </c>
      <c r="D189">
        <v>0</v>
      </c>
      <c r="E189" s="49">
        <v>240730.49</v>
      </c>
      <c r="F189">
        <v>0</v>
      </c>
      <c r="G189" s="49">
        <v>6235.76</v>
      </c>
      <c r="H189">
        <v>0</v>
      </c>
      <c r="I189" s="49">
        <v>15716.06</v>
      </c>
      <c r="J189">
        <v>223.8</v>
      </c>
      <c r="K189">
        <v>0</v>
      </c>
      <c r="L189" s="49">
        <v>35041.82</v>
      </c>
      <c r="M189" s="49">
        <v>57217.440000000002</v>
      </c>
      <c r="N189" s="49">
        <v>297947.93</v>
      </c>
    </row>
    <row r="190" spans="1:14" x14ac:dyDescent="0.2">
      <c r="A190">
        <v>42117</v>
      </c>
      <c r="B190" s="50">
        <v>7594504</v>
      </c>
      <c r="C190">
        <v>2.62</v>
      </c>
      <c r="D190">
        <v>0</v>
      </c>
      <c r="E190" s="49">
        <v>253666.61</v>
      </c>
      <c r="F190">
        <v>0</v>
      </c>
      <c r="G190" s="49">
        <v>13976.32</v>
      </c>
      <c r="H190">
        <v>42.65</v>
      </c>
      <c r="I190" s="49">
        <v>35172.14</v>
      </c>
      <c r="J190">
        <v>441.86</v>
      </c>
      <c r="K190">
        <v>0</v>
      </c>
      <c r="L190" s="49">
        <v>79011.839999999997</v>
      </c>
      <c r="M190" s="49">
        <v>128644.8</v>
      </c>
      <c r="N190" s="49">
        <v>382311.41</v>
      </c>
    </row>
    <row r="191" spans="1:14" x14ac:dyDescent="0.2">
      <c r="A191">
        <v>42118</v>
      </c>
      <c r="B191" s="50">
        <v>11805834</v>
      </c>
      <c r="C191">
        <v>2.87</v>
      </c>
      <c r="D191">
        <v>0</v>
      </c>
      <c r="E191" s="49">
        <v>393318.33</v>
      </c>
      <c r="F191">
        <v>0</v>
      </c>
      <c r="G191" s="49">
        <v>11526.41</v>
      </c>
      <c r="H191">
        <v>0</v>
      </c>
      <c r="I191" s="49">
        <v>24028.49</v>
      </c>
      <c r="J191" s="49">
        <v>4310.6000000000004</v>
      </c>
      <c r="K191">
        <v>0</v>
      </c>
      <c r="L191" s="49">
        <v>52613.56</v>
      </c>
      <c r="M191" s="49">
        <v>92479.06</v>
      </c>
      <c r="N191" s="49">
        <v>485797.39</v>
      </c>
    </row>
    <row r="192" spans="1:14" x14ac:dyDescent="0.2">
      <c r="A192">
        <v>42119</v>
      </c>
      <c r="B192" s="50">
        <v>13039561</v>
      </c>
      <c r="C192">
        <v>3.68</v>
      </c>
      <c r="D192">
        <v>0</v>
      </c>
      <c r="E192" s="49">
        <v>430797.89</v>
      </c>
      <c r="F192">
        <v>0</v>
      </c>
      <c r="G192" s="49">
        <v>5291.37</v>
      </c>
      <c r="H192">
        <v>315.05</v>
      </c>
      <c r="I192" s="49">
        <v>12362.78</v>
      </c>
      <c r="J192">
        <v>288.52999999999997</v>
      </c>
      <c r="K192">
        <v>0</v>
      </c>
      <c r="L192" s="49">
        <v>28450.41</v>
      </c>
      <c r="M192" s="49">
        <v>46708.14</v>
      </c>
      <c r="N192" s="49">
        <v>477506.03</v>
      </c>
    </row>
    <row r="193" spans="1:14" x14ac:dyDescent="0.2">
      <c r="A193">
        <v>42121</v>
      </c>
      <c r="B193" s="50">
        <v>8186512</v>
      </c>
      <c r="C193">
        <v>2.94</v>
      </c>
      <c r="D193">
        <v>0</v>
      </c>
      <c r="E193" s="49">
        <v>272541.92</v>
      </c>
      <c r="F193" s="49">
        <v>19871.28</v>
      </c>
      <c r="G193" s="49">
        <v>8223.9599999999991</v>
      </c>
      <c r="H193">
        <v>405.72</v>
      </c>
      <c r="I193" s="49">
        <v>19323.79</v>
      </c>
      <c r="J193" s="49">
        <v>1722.97</v>
      </c>
      <c r="K193">
        <v>0</v>
      </c>
      <c r="L193" s="49">
        <v>46477.23</v>
      </c>
      <c r="M193" s="49">
        <v>96024.94</v>
      </c>
      <c r="N193" s="49">
        <v>368566.86</v>
      </c>
    </row>
    <row r="194" spans="1:14" x14ac:dyDescent="0.2">
      <c r="A194">
        <v>42124</v>
      </c>
      <c r="B194" s="50">
        <v>132276992</v>
      </c>
      <c r="C194">
        <v>3.01</v>
      </c>
      <c r="D194">
        <v>0</v>
      </c>
      <c r="E194" s="49">
        <v>4400534.09</v>
      </c>
      <c r="F194">
        <v>0</v>
      </c>
      <c r="G194" s="49">
        <v>134511.32</v>
      </c>
      <c r="H194">
        <v>0</v>
      </c>
      <c r="I194" s="49">
        <v>315737.83</v>
      </c>
      <c r="J194">
        <v>0</v>
      </c>
      <c r="K194">
        <v>0</v>
      </c>
      <c r="L194" s="49">
        <v>717014.75</v>
      </c>
      <c r="M194" s="49">
        <v>1167263.8999999999</v>
      </c>
      <c r="N194" s="49">
        <v>5567797.9900000002</v>
      </c>
    </row>
    <row r="195" spans="1:14" x14ac:dyDescent="0.2">
      <c r="A195">
        <v>43001</v>
      </c>
      <c r="B195" s="50">
        <v>29289776</v>
      </c>
      <c r="C195">
        <v>2.94</v>
      </c>
      <c r="D195">
        <v>0</v>
      </c>
      <c r="E195" s="49">
        <v>975102.92</v>
      </c>
      <c r="F195">
        <v>0</v>
      </c>
      <c r="G195" s="49">
        <v>24064.67</v>
      </c>
      <c r="H195">
        <v>0</v>
      </c>
      <c r="I195" s="49">
        <v>124027.98</v>
      </c>
      <c r="J195">
        <v>0</v>
      </c>
      <c r="K195">
        <v>0</v>
      </c>
      <c r="L195" s="49">
        <v>333618.83</v>
      </c>
      <c r="M195" s="49">
        <v>481711.48</v>
      </c>
      <c r="N195" s="49">
        <v>1456814.4</v>
      </c>
    </row>
    <row r="196" spans="1:14" x14ac:dyDescent="0.2">
      <c r="A196">
        <v>43002</v>
      </c>
      <c r="B196" s="50">
        <v>22434474</v>
      </c>
      <c r="C196">
        <v>2.52</v>
      </c>
      <c r="D196">
        <v>0</v>
      </c>
      <c r="E196" s="49">
        <v>750111</v>
      </c>
      <c r="F196">
        <v>0</v>
      </c>
      <c r="G196" s="49">
        <v>11722.65</v>
      </c>
      <c r="H196">
        <v>0</v>
      </c>
      <c r="I196" s="49">
        <v>48463.44</v>
      </c>
      <c r="J196">
        <v>0</v>
      </c>
      <c r="K196" s="49">
        <v>6029.81</v>
      </c>
      <c r="L196" s="49">
        <v>125818.22</v>
      </c>
      <c r="M196" s="49">
        <v>192034.12</v>
      </c>
      <c r="N196" s="49">
        <v>942145.12</v>
      </c>
    </row>
    <row r="197" spans="1:14" x14ac:dyDescent="0.2">
      <c r="A197">
        <v>43003</v>
      </c>
      <c r="B197" s="50">
        <v>16566568</v>
      </c>
      <c r="C197">
        <v>2.5</v>
      </c>
      <c r="D197">
        <v>0</v>
      </c>
      <c r="E197" s="49">
        <v>554027.44999999995</v>
      </c>
      <c r="F197">
        <v>0</v>
      </c>
      <c r="G197" s="49">
        <v>29494.01</v>
      </c>
      <c r="H197">
        <v>0</v>
      </c>
      <c r="I197" s="49">
        <v>66678.36</v>
      </c>
      <c r="J197">
        <v>0</v>
      </c>
      <c r="K197">
        <v>0</v>
      </c>
      <c r="L197" s="49">
        <v>174193.33</v>
      </c>
      <c r="M197" s="49">
        <v>270365.7</v>
      </c>
      <c r="N197" s="49">
        <v>824393.15</v>
      </c>
    </row>
    <row r="198" spans="1:14" x14ac:dyDescent="0.2">
      <c r="A198">
        <v>43004</v>
      </c>
      <c r="B198" s="50">
        <v>27082467</v>
      </c>
      <c r="C198">
        <v>2.57</v>
      </c>
      <c r="D198">
        <v>0</v>
      </c>
      <c r="E198" s="49">
        <v>905055.15</v>
      </c>
      <c r="F198">
        <v>0</v>
      </c>
      <c r="G198" s="49">
        <v>9637.75</v>
      </c>
      <c r="H198">
        <v>0</v>
      </c>
      <c r="I198" s="49">
        <v>49398.43</v>
      </c>
      <c r="J198">
        <v>0</v>
      </c>
      <c r="K198" s="49">
        <v>7812.19</v>
      </c>
      <c r="L198" s="49">
        <v>136741.5</v>
      </c>
      <c r="M198" s="49">
        <v>203589.86</v>
      </c>
      <c r="N198" s="49">
        <v>1108645.01</v>
      </c>
    </row>
    <row r="199" spans="1:14" x14ac:dyDescent="0.2">
      <c r="A199">
        <v>44078</v>
      </c>
      <c r="B199" s="50">
        <v>12370830</v>
      </c>
      <c r="C199">
        <v>2.61</v>
      </c>
      <c r="D199">
        <v>0</v>
      </c>
      <c r="E199" s="49">
        <v>413244.73</v>
      </c>
      <c r="F199">
        <v>337.14</v>
      </c>
      <c r="G199" s="49">
        <v>28015.09</v>
      </c>
      <c r="H199" s="49">
        <v>32778.239999999998</v>
      </c>
      <c r="I199" s="49">
        <v>156200.76999999999</v>
      </c>
      <c r="J199" s="49">
        <v>10539.71</v>
      </c>
      <c r="K199">
        <v>0</v>
      </c>
      <c r="L199" s="49">
        <v>48948.1</v>
      </c>
      <c r="M199" s="49">
        <v>276819.03999999998</v>
      </c>
      <c r="N199" s="49">
        <v>690063.77</v>
      </c>
    </row>
    <row r="200" spans="1:14" x14ac:dyDescent="0.2">
      <c r="A200">
        <v>44083</v>
      </c>
      <c r="B200" s="50">
        <v>20865665</v>
      </c>
      <c r="C200">
        <v>2.62</v>
      </c>
      <c r="D200">
        <v>0</v>
      </c>
      <c r="E200" s="49">
        <v>696941.17</v>
      </c>
      <c r="F200">
        <v>0</v>
      </c>
      <c r="G200" s="49">
        <v>104356.15</v>
      </c>
      <c r="H200">
        <v>0</v>
      </c>
      <c r="I200" s="49">
        <v>150748.79</v>
      </c>
      <c r="J200">
        <v>0</v>
      </c>
      <c r="K200">
        <v>0</v>
      </c>
      <c r="L200" s="49">
        <v>118470.9</v>
      </c>
      <c r="M200" s="49">
        <v>373575.84</v>
      </c>
      <c r="N200" s="49">
        <v>1070517.01</v>
      </c>
    </row>
    <row r="201" spans="1:14" x14ac:dyDescent="0.2">
      <c r="A201">
        <v>44084</v>
      </c>
      <c r="B201" s="50">
        <v>22430420</v>
      </c>
      <c r="C201">
        <v>2.64</v>
      </c>
      <c r="D201">
        <v>0</v>
      </c>
      <c r="E201" s="49">
        <v>749052.21</v>
      </c>
      <c r="F201">
        <v>0</v>
      </c>
      <c r="G201" s="49">
        <v>112772.04</v>
      </c>
      <c r="H201">
        <v>0</v>
      </c>
      <c r="I201" s="49">
        <v>187081.75</v>
      </c>
      <c r="J201">
        <v>0</v>
      </c>
      <c r="K201">
        <v>0</v>
      </c>
      <c r="L201" s="49">
        <v>139440.06</v>
      </c>
      <c r="M201" s="49">
        <v>439293.85</v>
      </c>
      <c r="N201" s="49">
        <v>1188346.06</v>
      </c>
    </row>
    <row r="202" spans="1:14" x14ac:dyDescent="0.2">
      <c r="A202">
        <v>45076</v>
      </c>
      <c r="B202" s="50">
        <v>19399275</v>
      </c>
      <c r="C202">
        <v>2.72</v>
      </c>
      <c r="D202">
        <v>0</v>
      </c>
      <c r="E202" s="49">
        <v>647296.38</v>
      </c>
      <c r="F202">
        <v>0</v>
      </c>
      <c r="G202" s="49">
        <v>17126.48</v>
      </c>
      <c r="H202">
        <v>0</v>
      </c>
      <c r="I202" s="49">
        <v>148741.73000000001</v>
      </c>
      <c r="J202">
        <v>0</v>
      </c>
      <c r="K202">
        <v>0</v>
      </c>
      <c r="L202" s="49">
        <v>181540.44</v>
      </c>
      <c r="M202" s="49">
        <v>347408.65</v>
      </c>
      <c r="N202" s="49">
        <v>994705.03</v>
      </c>
    </row>
    <row r="203" spans="1:14" x14ac:dyDescent="0.2">
      <c r="A203">
        <v>45077</v>
      </c>
      <c r="B203" s="50">
        <v>37797721</v>
      </c>
      <c r="C203">
        <v>2.87</v>
      </c>
      <c r="D203">
        <v>0</v>
      </c>
      <c r="E203" s="49">
        <v>1259253.3799999999</v>
      </c>
      <c r="F203">
        <v>0</v>
      </c>
      <c r="G203" s="49">
        <v>27463.77</v>
      </c>
      <c r="H203">
        <v>0</v>
      </c>
      <c r="I203" s="49">
        <v>244968.21</v>
      </c>
      <c r="J203">
        <v>0</v>
      </c>
      <c r="K203">
        <v>0</v>
      </c>
      <c r="L203" s="49">
        <v>298219.42</v>
      </c>
      <c r="M203" s="49">
        <v>570651.4</v>
      </c>
      <c r="N203" s="49">
        <v>1829904.78</v>
      </c>
    </row>
    <row r="204" spans="1:14" x14ac:dyDescent="0.2">
      <c r="A204">
        <v>45078</v>
      </c>
      <c r="B204" s="50">
        <v>18615277</v>
      </c>
      <c r="C204">
        <v>3.1</v>
      </c>
      <c r="D204">
        <v>0</v>
      </c>
      <c r="E204" s="49">
        <v>618710.38</v>
      </c>
      <c r="F204" s="49">
        <v>31861.99</v>
      </c>
      <c r="G204" s="49">
        <v>11568.64</v>
      </c>
      <c r="H204">
        <v>0</v>
      </c>
      <c r="I204" s="49">
        <v>100635.19</v>
      </c>
      <c r="J204">
        <v>0</v>
      </c>
      <c r="K204">
        <v>0</v>
      </c>
      <c r="L204" s="49">
        <v>116877.98</v>
      </c>
      <c r="M204" s="49">
        <v>260943.8</v>
      </c>
      <c r="N204" s="49">
        <v>879654.18</v>
      </c>
    </row>
    <row r="205" spans="1:14" x14ac:dyDescent="0.2">
      <c r="A205">
        <v>46128</v>
      </c>
      <c r="B205" s="50">
        <v>17137380</v>
      </c>
      <c r="C205">
        <v>2.81</v>
      </c>
      <c r="D205">
        <v>0</v>
      </c>
      <c r="E205" s="49">
        <v>571294.61</v>
      </c>
      <c r="F205">
        <v>0</v>
      </c>
      <c r="G205" s="49">
        <v>16915.21</v>
      </c>
      <c r="H205">
        <v>0</v>
      </c>
      <c r="I205" s="49">
        <v>26165.11</v>
      </c>
      <c r="J205" s="49">
        <v>5947.6</v>
      </c>
      <c r="K205">
        <v>0</v>
      </c>
      <c r="L205" s="49">
        <v>141284.89000000001</v>
      </c>
      <c r="M205" s="49">
        <v>190312.8</v>
      </c>
      <c r="N205" s="49">
        <v>761607.41</v>
      </c>
    </row>
    <row r="206" spans="1:14" x14ac:dyDescent="0.2">
      <c r="A206">
        <v>46130</v>
      </c>
      <c r="B206" s="50">
        <v>51099240</v>
      </c>
      <c r="C206">
        <v>3.03</v>
      </c>
      <c r="D206">
        <v>0</v>
      </c>
      <c r="E206" s="49">
        <v>1699597</v>
      </c>
      <c r="F206">
        <v>0</v>
      </c>
      <c r="G206" s="49">
        <v>108966.89</v>
      </c>
      <c r="H206">
        <v>0</v>
      </c>
      <c r="I206" s="49">
        <v>102059.34</v>
      </c>
      <c r="J206">
        <v>0</v>
      </c>
      <c r="K206" s="49">
        <v>21396.03</v>
      </c>
      <c r="L206" s="49">
        <v>542166.93999999994</v>
      </c>
      <c r="M206" s="49">
        <v>774589.2</v>
      </c>
      <c r="N206" s="49">
        <v>2474186.2000000002</v>
      </c>
    </row>
    <row r="207" spans="1:14" x14ac:dyDescent="0.2">
      <c r="A207">
        <v>46131</v>
      </c>
      <c r="B207" s="50">
        <v>44036052</v>
      </c>
      <c r="C207">
        <v>2.75</v>
      </c>
      <c r="D207">
        <v>0</v>
      </c>
      <c r="E207" s="49">
        <v>1468899.58</v>
      </c>
      <c r="F207">
        <v>0</v>
      </c>
      <c r="G207" s="49">
        <v>62534.9</v>
      </c>
      <c r="H207">
        <v>0</v>
      </c>
      <c r="I207" s="49">
        <v>94450.73</v>
      </c>
      <c r="J207">
        <v>0</v>
      </c>
      <c r="K207" s="49">
        <v>97527.64</v>
      </c>
      <c r="L207" s="49">
        <v>491845.69</v>
      </c>
      <c r="M207" s="49">
        <v>746358.96</v>
      </c>
      <c r="N207" s="49">
        <v>2215258.54</v>
      </c>
    </row>
    <row r="208" spans="1:14" x14ac:dyDescent="0.2">
      <c r="A208">
        <v>46132</v>
      </c>
      <c r="B208" s="50">
        <v>26205310</v>
      </c>
      <c r="C208">
        <v>2.72</v>
      </c>
      <c r="D208">
        <v>0</v>
      </c>
      <c r="E208" s="49">
        <v>874393.63</v>
      </c>
      <c r="F208">
        <v>0</v>
      </c>
      <c r="G208" s="49">
        <v>27711.1</v>
      </c>
      <c r="H208">
        <v>0</v>
      </c>
      <c r="I208" s="49">
        <v>42730.21</v>
      </c>
      <c r="J208">
        <v>0</v>
      </c>
      <c r="K208" s="49">
        <v>23397.86</v>
      </c>
      <c r="L208" s="49">
        <v>227916.15</v>
      </c>
      <c r="M208" s="49">
        <v>321755.32</v>
      </c>
      <c r="N208" s="49">
        <v>1196148.95</v>
      </c>
    </row>
    <row r="209" spans="1:14" x14ac:dyDescent="0.2">
      <c r="A209">
        <v>46134</v>
      </c>
      <c r="B209" s="50">
        <v>114420130</v>
      </c>
      <c r="C209">
        <v>2.63</v>
      </c>
      <c r="D209">
        <v>0</v>
      </c>
      <c r="E209" s="49">
        <v>3821393.2</v>
      </c>
      <c r="F209">
        <v>0</v>
      </c>
      <c r="G209" s="49">
        <v>103865.61</v>
      </c>
      <c r="H209">
        <v>0</v>
      </c>
      <c r="I209" s="49">
        <v>148095.88</v>
      </c>
      <c r="J209">
        <v>0</v>
      </c>
      <c r="K209">
        <v>0</v>
      </c>
      <c r="L209" s="49">
        <v>818778.86</v>
      </c>
      <c r="M209" s="49">
        <v>1070740.3500000001</v>
      </c>
      <c r="N209" s="49">
        <v>4892133.55</v>
      </c>
    </row>
    <row r="210" spans="1:14" x14ac:dyDescent="0.2">
      <c r="A210">
        <v>46135</v>
      </c>
      <c r="B210" s="50">
        <v>16125780</v>
      </c>
      <c r="C210">
        <v>2.82</v>
      </c>
      <c r="D210">
        <v>0</v>
      </c>
      <c r="E210" s="49">
        <v>537516.43000000005</v>
      </c>
      <c r="F210">
        <v>0</v>
      </c>
      <c r="G210" s="49">
        <v>19751</v>
      </c>
      <c r="H210">
        <v>0</v>
      </c>
      <c r="I210" s="49">
        <v>30285.19</v>
      </c>
      <c r="J210" s="49">
        <v>5010.5200000000004</v>
      </c>
      <c r="K210">
        <v>0</v>
      </c>
      <c r="L210" s="49">
        <v>162091.34</v>
      </c>
      <c r="M210" s="49">
        <v>217138.05</v>
      </c>
      <c r="N210" s="49">
        <v>754654.48</v>
      </c>
    </row>
    <row r="211" spans="1:14" x14ac:dyDescent="0.2">
      <c r="A211">
        <v>46137</v>
      </c>
      <c r="B211" s="50">
        <v>11952330</v>
      </c>
      <c r="C211">
        <v>2.74</v>
      </c>
      <c r="D211">
        <v>0</v>
      </c>
      <c r="E211" s="49">
        <v>398731.88</v>
      </c>
      <c r="F211">
        <v>0</v>
      </c>
      <c r="G211" s="49">
        <v>17512.22</v>
      </c>
      <c r="H211">
        <v>0</v>
      </c>
      <c r="I211" s="49">
        <v>26761.69</v>
      </c>
      <c r="J211">
        <v>0</v>
      </c>
      <c r="K211">
        <v>0</v>
      </c>
      <c r="L211" s="49">
        <v>148758.21</v>
      </c>
      <c r="M211" s="49">
        <v>193032.12</v>
      </c>
      <c r="N211" s="49">
        <v>591764</v>
      </c>
    </row>
    <row r="212" spans="1:14" x14ac:dyDescent="0.2">
      <c r="A212">
        <v>46140</v>
      </c>
      <c r="B212" s="50">
        <v>29308500</v>
      </c>
      <c r="C212">
        <v>2.69</v>
      </c>
      <c r="D212">
        <v>0</v>
      </c>
      <c r="E212" s="49">
        <v>978239.48</v>
      </c>
      <c r="F212">
        <v>0</v>
      </c>
      <c r="G212" s="49">
        <v>37611.47</v>
      </c>
      <c r="H212">
        <v>0</v>
      </c>
      <c r="I212" s="49">
        <v>57706.02</v>
      </c>
      <c r="J212" s="49">
        <v>4059.61</v>
      </c>
      <c r="K212" s="49">
        <v>9072.31</v>
      </c>
      <c r="L212" s="49">
        <v>304436.83</v>
      </c>
      <c r="M212" s="49">
        <v>412886.24</v>
      </c>
      <c r="N212" s="49">
        <v>1391125.72</v>
      </c>
    </row>
    <row r="213" spans="1:14" x14ac:dyDescent="0.2">
      <c r="A213">
        <v>47060</v>
      </c>
      <c r="B213" s="50">
        <v>36222665</v>
      </c>
      <c r="C213">
        <v>0.78</v>
      </c>
      <c r="D213">
        <v>0</v>
      </c>
      <c r="E213" s="49">
        <v>1232746.3999999999</v>
      </c>
      <c r="F213">
        <v>0</v>
      </c>
      <c r="G213" s="49">
        <v>30142.03</v>
      </c>
      <c r="H213">
        <v>0</v>
      </c>
      <c r="I213" s="49">
        <v>162887.07999999999</v>
      </c>
      <c r="J213">
        <v>0</v>
      </c>
      <c r="K213">
        <v>554.6</v>
      </c>
      <c r="L213" s="49">
        <v>174924.64</v>
      </c>
      <c r="M213" s="49">
        <v>368508.35</v>
      </c>
      <c r="N213" s="49">
        <v>1601254.75</v>
      </c>
    </row>
    <row r="214" spans="1:14" x14ac:dyDescent="0.2">
      <c r="A214">
        <v>47062</v>
      </c>
      <c r="B214" s="50">
        <v>35010814</v>
      </c>
      <c r="C214">
        <v>1.79</v>
      </c>
      <c r="D214">
        <v>0</v>
      </c>
      <c r="E214" s="49">
        <v>1179375.33</v>
      </c>
      <c r="F214">
        <v>0</v>
      </c>
      <c r="G214" s="49">
        <v>76734.62</v>
      </c>
      <c r="H214">
        <v>0</v>
      </c>
      <c r="I214" s="49">
        <v>418039.24</v>
      </c>
      <c r="J214">
        <v>0</v>
      </c>
      <c r="K214" s="49">
        <v>29835.55</v>
      </c>
      <c r="L214" s="49">
        <v>473184.3</v>
      </c>
      <c r="M214" s="49">
        <v>997793.7</v>
      </c>
      <c r="N214" s="49">
        <v>2177169.0299999998</v>
      </c>
    </row>
    <row r="215" spans="1:14" x14ac:dyDescent="0.2">
      <c r="A215">
        <v>47064</v>
      </c>
      <c r="B215" s="50">
        <v>6931580</v>
      </c>
      <c r="C215">
        <v>1.55</v>
      </c>
      <c r="D215">
        <v>0</v>
      </c>
      <c r="E215" s="49">
        <v>234068.02</v>
      </c>
      <c r="F215">
        <v>0</v>
      </c>
      <c r="G215" s="49">
        <v>11820.56</v>
      </c>
      <c r="H215">
        <v>0</v>
      </c>
      <c r="I215" s="49">
        <v>66501.960000000006</v>
      </c>
      <c r="J215">
        <v>106.94</v>
      </c>
      <c r="K215" s="49">
        <v>55250.21</v>
      </c>
      <c r="L215" s="49">
        <v>66064.62</v>
      </c>
      <c r="M215" s="49">
        <v>199744.29</v>
      </c>
      <c r="N215" s="49">
        <v>433812.31</v>
      </c>
    </row>
    <row r="216" spans="1:14" x14ac:dyDescent="0.2">
      <c r="A216">
        <v>47065</v>
      </c>
      <c r="B216" s="50">
        <v>52675959</v>
      </c>
      <c r="C216">
        <v>0.9</v>
      </c>
      <c r="D216">
        <v>0</v>
      </c>
      <c r="E216" s="49">
        <v>1790524.33</v>
      </c>
      <c r="F216" s="49">
        <v>1176.3900000000001</v>
      </c>
      <c r="G216" s="49">
        <v>34032.720000000001</v>
      </c>
      <c r="H216">
        <v>0</v>
      </c>
      <c r="I216" s="49">
        <v>124962.46</v>
      </c>
      <c r="J216" s="49">
        <v>29872.51</v>
      </c>
      <c r="K216" s="49">
        <v>145893.92000000001</v>
      </c>
      <c r="L216" s="49">
        <v>194199.22</v>
      </c>
      <c r="M216" s="49">
        <v>530137.22</v>
      </c>
      <c r="N216" s="49">
        <v>2320661.5499999998</v>
      </c>
    </row>
    <row r="217" spans="1:14" x14ac:dyDescent="0.2">
      <c r="A217">
        <v>48066</v>
      </c>
      <c r="B217" s="50">
        <v>230997603</v>
      </c>
      <c r="C217">
        <v>1.44</v>
      </c>
      <c r="D217">
        <v>0</v>
      </c>
      <c r="E217" s="49">
        <v>7809123.4500000002</v>
      </c>
      <c r="F217">
        <v>0</v>
      </c>
      <c r="G217" s="49">
        <v>46188.42</v>
      </c>
      <c r="H217">
        <v>0</v>
      </c>
      <c r="I217" s="49">
        <v>454058.54</v>
      </c>
      <c r="J217">
        <v>0</v>
      </c>
      <c r="K217">
        <v>0</v>
      </c>
      <c r="L217" s="49">
        <v>1955544.23</v>
      </c>
      <c r="M217" s="49">
        <v>2455791.19</v>
      </c>
      <c r="N217" s="49">
        <v>10264914.640000001</v>
      </c>
    </row>
    <row r="218" spans="1:14" x14ac:dyDescent="0.2">
      <c r="A218">
        <v>48068</v>
      </c>
      <c r="B218" s="50">
        <v>1046552892</v>
      </c>
      <c r="C218">
        <v>1.69</v>
      </c>
      <c r="D218">
        <v>0</v>
      </c>
      <c r="E218" s="49">
        <v>35290108.880000003</v>
      </c>
      <c r="F218">
        <v>0</v>
      </c>
      <c r="G218" s="49">
        <v>122949.64</v>
      </c>
      <c r="H218">
        <v>0</v>
      </c>
      <c r="I218" s="49">
        <v>1206174.1000000001</v>
      </c>
      <c r="J218">
        <v>0</v>
      </c>
      <c r="K218">
        <v>0</v>
      </c>
      <c r="L218" s="49">
        <v>5212296.58</v>
      </c>
      <c r="M218" s="49">
        <v>6541420.3200000003</v>
      </c>
      <c r="N218" s="49">
        <v>41831529.200000003</v>
      </c>
    </row>
    <row r="219" spans="1:14" x14ac:dyDescent="0.2">
      <c r="A219">
        <v>48069</v>
      </c>
      <c r="B219" s="50">
        <v>163279709</v>
      </c>
      <c r="C219">
        <v>1.54</v>
      </c>
      <c r="D219">
        <v>0</v>
      </c>
      <c r="E219" s="49">
        <v>5514246.4100000001</v>
      </c>
      <c r="F219">
        <v>0</v>
      </c>
      <c r="G219" s="49">
        <v>23761.42</v>
      </c>
      <c r="H219">
        <v>0</v>
      </c>
      <c r="I219" s="49">
        <v>193482.78</v>
      </c>
      <c r="J219">
        <v>0</v>
      </c>
      <c r="K219">
        <v>0</v>
      </c>
      <c r="L219" s="49">
        <v>819904.41</v>
      </c>
      <c r="M219" s="49">
        <v>1037148.6</v>
      </c>
      <c r="N219" s="49">
        <v>6551395.0099999998</v>
      </c>
    </row>
    <row r="220" spans="1:14" x14ac:dyDescent="0.2">
      <c r="A220">
        <v>48070</v>
      </c>
      <c r="B220" s="50">
        <v>102719459</v>
      </c>
      <c r="C220">
        <v>1.65</v>
      </c>
      <c r="D220">
        <v>0</v>
      </c>
      <c r="E220" s="49">
        <v>3465143.37</v>
      </c>
      <c r="F220">
        <v>0</v>
      </c>
      <c r="G220" s="49">
        <v>75063.259999999995</v>
      </c>
      <c r="H220">
        <v>0</v>
      </c>
      <c r="I220" s="49">
        <v>217198.34</v>
      </c>
      <c r="J220">
        <v>0</v>
      </c>
      <c r="K220">
        <v>0</v>
      </c>
      <c r="L220" s="49">
        <v>802471.45</v>
      </c>
      <c r="M220" s="49">
        <v>1094733.05</v>
      </c>
      <c r="N220" s="49">
        <v>4559876.42</v>
      </c>
    </row>
    <row r="221" spans="1:14" x14ac:dyDescent="0.2">
      <c r="A221">
        <v>48071</v>
      </c>
      <c r="B221" s="50">
        <v>1246294514</v>
      </c>
      <c r="C221">
        <v>1.6</v>
      </c>
      <c r="D221">
        <v>0</v>
      </c>
      <c r="E221" s="49">
        <v>42063935.399999999</v>
      </c>
      <c r="F221">
        <v>0</v>
      </c>
      <c r="G221" s="49">
        <v>144212.42000000001</v>
      </c>
      <c r="H221">
        <v>0</v>
      </c>
      <c r="I221" s="49">
        <v>1393614.09</v>
      </c>
      <c r="J221">
        <v>0</v>
      </c>
      <c r="K221">
        <v>0</v>
      </c>
      <c r="L221" s="49">
        <v>5928253.6399999997</v>
      </c>
      <c r="M221" s="49">
        <v>7466080.1500000004</v>
      </c>
      <c r="N221" s="49">
        <v>49530015.549999997</v>
      </c>
    </row>
    <row r="222" spans="1:14" x14ac:dyDescent="0.2">
      <c r="A222">
        <v>48072</v>
      </c>
      <c r="B222" s="50">
        <v>399630753</v>
      </c>
      <c r="C222">
        <v>1.47</v>
      </c>
      <c r="D222">
        <v>0</v>
      </c>
      <c r="E222" s="49">
        <v>13505837.01</v>
      </c>
      <c r="F222">
        <v>0</v>
      </c>
      <c r="G222" s="49">
        <v>69329.48</v>
      </c>
      <c r="H222">
        <v>0</v>
      </c>
      <c r="I222" s="49">
        <v>681942.98</v>
      </c>
      <c r="J222">
        <v>0</v>
      </c>
      <c r="K222">
        <v>0</v>
      </c>
      <c r="L222" s="49">
        <v>3077661.29</v>
      </c>
      <c r="M222" s="49">
        <v>3828933.74</v>
      </c>
      <c r="N222" s="49">
        <v>17334770.75</v>
      </c>
    </row>
    <row r="223" spans="1:14" x14ac:dyDescent="0.2">
      <c r="A223">
        <v>48073</v>
      </c>
      <c r="B223" s="50">
        <v>598606176</v>
      </c>
      <c r="C223">
        <v>1.48</v>
      </c>
      <c r="D223">
        <v>0</v>
      </c>
      <c r="E223" s="49">
        <v>20228315.399999999</v>
      </c>
      <c r="F223">
        <v>0</v>
      </c>
      <c r="G223" s="49">
        <v>81284.39</v>
      </c>
      <c r="H223">
        <v>0</v>
      </c>
      <c r="I223" s="49">
        <v>798950.99</v>
      </c>
      <c r="J223">
        <v>0</v>
      </c>
      <c r="K223">
        <v>0</v>
      </c>
      <c r="L223" s="49">
        <v>3620882.69</v>
      </c>
      <c r="M223" s="49">
        <v>4501118.07</v>
      </c>
      <c r="N223" s="49">
        <v>24729433.469999999</v>
      </c>
    </row>
    <row r="224" spans="1:14" x14ac:dyDescent="0.2">
      <c r="A224">
        <v>48074</v>
      </c>
      <c r="B224" s="50">
        <v>390347914</v>
      </c>
      <c r="C224">
        <v>1.56</v>
      </c>
      <c r="D224">
        <v>0</v>
      </c>
      <c r="E224" s="49">
        <v>13180066.09</v>
      </c>
      <c r="F224">
        <v>0</v>
      </c>
      <c r="G224" s="49">
        <v>40248.42</v>
      </c>
      <c r="H224">
        <v>0</v>
      </c>
      <c r="I224" s="49">
        <v>395435.01</v>
      </c>
      <c r="J224">
        <v>0</v>
      </c>
      <c r="K224">
        <v>0</v>
      </c>
      <c r="L224" s="49">
        <v>1619349.1</v>
      </c>
      <c r="M224" s="49">
        <v>2055032.53</v>
      </c>
      <c r="N224" s="49">
        <v>15235098.619999999</v>
      </c>
    </row>
    <row r="225" spans="1:14" x14ac:dyDescent="0.2">
      <c r="A225">
        <v>48075</v>
      </c>
      <c r="B225" s="50">
        <v>33885696</v>
      </c>
      <c r="C225">
        <v>1.56</v>
      </c>
      <c r="D225">
        <v>0</v>
      </c>
      <c r="E225" s="49">
        <v>1144147.81</v>
      </c>
      <c r="F225">
        <v>0</v>
      </c>
      <c r="G225" s="49">
        <v>6301.53</v>
      </c>
      <c r="H225">
        <v>0</v>
      </c>
      <c r="I225" s="49">
        <v>48545.64</v>
      </c>
      <c r="J225">
        <v>0</v>
      </c>
      <c r="K225">
        <v>0</v>
      </c>
      <c r="L225" s="49">
        <v>197636.98</v>
      </c>
      <c r="M225" s="49">
        <v>252484.15</v>
      </c>
      <c r="N225" s="49">
        <v>1396631.96</v>
      </c>
    </row>
    <row r="226" spans="1:14" x14ac:dyDescent="0.2">
      <c r="A226">
        <v>48077</v>
      </c>
      <c r="B226" s="50">
        <v>714086438</v>
      </c>
      <c r="C226">
        <v>1.52</v>
      </c>
      <c r="D226">
        <v>0</v>
      </c>
      <c r="E226" s="49">
        <v>24120868.719999999</v>
      </c>
      <c r="F226">
        <v>0</v>
      </c>
      <c r="G226" s="49">
        <v>128375.17</v>
      </c>
      <c r="H226">
        <v>0</v>
      </c>
      <c r="I226" s="49">
        <v>1034293.99</v>
      </c>
      <c r="J226">
        <v>0</v>
      </c>
      <c r="K226">
        <v>0</v>
      </c>
      <c r="L226" s="49">
        <v>4689110.62</v>
      </c>
      <c r="M226" s="49">
        <v>5851779.7800000003</v>
      </c>
      <c r="N226" s="49">
        <v>29972648.5</v>
      </c>
    </row>
    <row r="227" spans="1:14" x14ac:dyDescent="0.2">
      <c r="A227">
        <v>48078</v>
      </c>
      <c r="B227" s="50">
        <v>2650102209</v>
      </c>
      <c r="C227">
        <v>1.58</v>
      </c>
      <c r="D227">
        <v>0</v>
      </c>
      <c r="E227" s="49">
        <v>89462309.379999995</v>
      </c>
      <c r="F227" s="49">
        <v>17925.990000000002</v>
      </c>
      <c r="G227" s="49">
        <v>320632.21999999997</v>
      </c>
      <c r="H227" s="49">
        <v>156477.04999999999</v>
      </c>
      <c r="I227" s="49">
        <v>3147158.55</v>
      </c>
      <c r="J227">
        <v>0</v>
      </c>
      <c r="K227">
        <v>0</v>
      </c>
      <c r="L227" s="49">
        <v>13997697.83</v>
      </c>
      <c r="M227" s="49">
        <v>17639891.640000001</v>
      </c>
      <c r="N227" s="49">
        <v>107102201.02</v>
      </c>
    </row>
    <row r="228" spans="1:14" x14ac:dyDescent="0.2">
      <c r="A228">
        <v>48080</v>
      </c>
      <c r="B228" s="50">
        <v>369774342</v>
      </c>
      <c r="C228">
        <v>1.54</v>
      </c>
      <c r="D228">
        <v>0</v>
      </c>
      <c r="E228" s="49">
        <v>12487937.73</v>
      </c>
      <c r="F228" s="49">
        <v>58762.97</v>
      </c>
      <c r="G228" s="49">
        <v>23822.240000000002</v>
      </c>
      <c r="H228">
        <v>0</v>
      </c>
      <c r="I228" s="49">
        <v>234276.71</v>
      </c>
      <c r="J228" s="49">
        <v>419529.03</v>
      </c>
      <c r="K228">
        <v>0</v>
      </c>
      <c r="L228" s="49">
        <v>900981.59</v>
      </c>
      <c r="M228" s="49">
        <v>1637372.54</v>
      </c>
      <c r="N228" s="49">
        <v>14125310.27</v>
      </c>
    </row>
    <row r="229" spans="1:14" x14ac:dyDescent="0.2">
      <c r="A229">
        <v>48901</v>
      </c>
      <c r="B229">
        <v>0</v>
      </c>
      <c r="C229">
        <v>0</v>
      </c>
      <c r="D229">
        <v>0</v>
      </c>
      <c r="E229">
        <v>0</v>
      </c>
      <c r="F229">
        <v>0</v>
      </c>
      <c r="G229">
        <v>0</v>
      </c>
      <c r="H229">
        <v>0</v>
      </c>
      <c r="I229">
        <v>0</v>
      </c>
      <c r="J229">
        <v>0</v>
      </c>
      <c r="K229">
        <v>0</v>
      </c>
      <c r="L229">
        <v>0</v>
      </c>
      <c r="M229">
        <v>0</v>
      </c>
      <c r="N229">
        <v>0</v>
      </c>
    </row>
    <row r="230" spans="1:14" x14ac:dyDescent="0.2">
      <c r="A230">
        <v>48902</v>
      </c>
      <c r="B230">
        <v>0</v>
      </c>
      <c r="C230">
        <v>0</v>
      </c>
      <c r="D230">
        <v>0</v>
      </c>
      <c r="E230">
        <v>0</v>
      </c>
      <c r="F230">
        <v>0</v>
      </c>
      <c r="G230">
        <v>0</v>
      </c>
      <c r="H230">
        <v>0</v>
      </c>
      <c r="I230">
        <v>0</v>
      </c>
      <c r="J230">
        <v>0</v>
      </c>
      <c r="K230">
        <v>0</v>
      </c>
      <c r="L230">
        <v>0</v>
      </c>
      <c r="M230">
        <v>0</v>
      </c>
      <c r="N230">
        <v>0</v>
      </c>
    </row>
    <row r="231" spans="1:14" x14ac:dyDescent="0.2">
      <c r="A231">
        <v>48904</v>
      </c>
      <c r="B231">
        <v>0</v>
      </c>
      <c r="C231">
        <v>0</v>
      </c>
      <c r="D231">
        <v>0</v>
      </c>
      <c r="E231">
        <v>0</v>
      </c>
      <c r="F231">
        <v>0</v>
      </c>
      <c r="G231">
        <v>0</v>
      </c>
      <c r="H231">
        <v>0</v>
      </c>
      <c r="I231">
        <v>0</v>
      </c>
      <c r="J231">
        <v>0</v>
      </c>
      <c r="K231">
        <v>0</v>
      </c>
      <c r="L231">
        <v>0</v>
      </c>
      <c r="M231">
        <v>0</v>
      </c>
      <c r="N231">
        <v>0</v>
      </c>
    </row>
    <row r="232" spans="1:14" x14ac:dyDescent="0.2">
      <c r="A232">
        <v>48905</v>
      </c>
      <c r="B232">
        <v>0</v>
      </c>
      <c r="C232">
        <v>0</v>
      </c>
      <c r="D232">
        <v>0</v>
      </c>
      <c r="E232">
        <v>0</v>
      </c>
      <c r="F232">
        <v>0</v>
      </c>
      <c r="G232">
        <v>0</v>
      </c>
      <c r="H232">
        <v>0</v>
      </c>
      <c r="I232">
        <v>0</v>
      </c>
      <c r="J232">
        <v>0</v>
      </c>
      <c r="K232">
        <v>0</v>
      </c>
      <c r="L232">
        <v>0</v>
      </c>
      <c r="M232">
        <v>0</v>
      </c>
      <c r="N232">
        <v>0</v>
      </c>
    </row>
    <row r="233" spans="1:14" x14ac:dyDescent="0.2">
      <c r="A233">
        <v>48909</v>
      </c>
      <c r="B233">
        <v>0</v>
      </c>
      <c r="C233">
        <v>0</v>
      </c>
      <c r="D233">
        <v>0</v>
      </c>
      <c r="E233">
        <v>0</v>
      </c>
      <c r="F233">
        <v>0</v>
      </c>
      <c r="G233">
        <v>0</v>
      </c>
      <c r="H233">
        <v>0</v>
      </c>
      <c r="I233">
        <v>0</v>
      </c>
      <c r="J233">
        <v>0</v>
      </c>
      <c r="K233">
        <v>0</v>
      </c>
      <c r="L233">
        <v>0</v>
      </c>
      <c r="M233">
        <v>0</v>
      </c>
      <c r="N233">
        <v>0</v>
      </c>
    </row>
    <row r="234" spans="1:14" x14ac:dyDescent="0.2">
      <c r="A234">
        <v>48910</v>
      </c>
      <c r="B234">
        <v>0</v>
      </c>
      <c r="C234">
        <v>0</v>
      </c>
      <c r="D234">
        <v>0</v>
      </c>
      <c r="E234">
        <v>0</v>
      </c>
      <c r="F234">
        <v>0</v>
      </c>
      <c r="G234">
        <v>0</v>
      </c>
      <c r="H234">
        <v>0</v>
      </c>
      <c r="I234">
        <v>0</v>
      </c>
      <c r="J234">
        <v>0</v>
      </c>
      <c r="K234">
        <v>0</v>
      </c>
      <c r="L234">
        <v>0</v>
      </c>
      <c r="M234">
        <v>0</v>
      </c>
      <c r="N234">
        <v>0</v>
      </c>
    </row>
    <row r="235" spans="1:14" x14ac:dyDescent="0.2">
      <c r="A235">
        <v>48912</v>
      </c>
      <c r="B235">
        <v>0</v>
      </c>
      <c r="C235">
        <v>0</v>
      </c>
      <c r="D235">
        <v>0</v>
      </c>
      <c r="E235">
        <v>0</v>
      </c>
      <c r="F235">
        <v>0</v>
      </c>
      <c r="G235">
        <v>0</v>
      </c>
      <c r="H235">
        <v>0</v>
      </c>
      <c r="I235">
        <v>0</v>
      </c>
      <c r="J235">
        <v>0</v>
      </c>
      <c r="K235">
        <v>0</v>
      </c>
      <c r="L235">
        <v>0</v>
      </c>
      <c r="M235">
        <v>0</v>
      </c>
      <c r="N235">
        <v>0</v>
      </c>
    </row>
    <row r="236" spans="1:14" x14ac:dyDescent="0.2">
      <c r="A236">
        <v>48913</v>
      </c>
      <c r="B236">
        <v>0</v>
      </c>
      <c r="C236">
        <v>0</v>
      </c>
      <c r="D236">
        <v>0</v>
      </c>
      <c r="E236">
        <v>0</v>
      </c>
      <c r="F236">
        <v>0</v>
      </c>
      <c r="G236">
        <v>0</v>
      </c>
      <c r="H236">
        <v>0</v>
      </c>
      <c r="I236">
        <v>0</v>
      </c>
      <c r="J236">
        <v>0</v>
      </c>
      <c r="K236">
        <v>0</v>
      </c>
      <c r="L236">
        <v>0</v>
      </c>
      <c r="M236">
        <v>0</v>
      </c>
      <c r="N236">
        <v>0</v>
      </c>
    </row>
    <row r="237" spans="1:14" x14ac:dyDescent="0.2">
      <c r="A237">
        <v>48914</v>
      </c>
      <c r="B237">
        <v>0</v>
      </c>
      <c r="C237">
        <v>0</v>
      </c>
      <c r="D237">
        <v>0</v>
      </c>
      <c r="E237">
        <v>0</v>
      </c>
      <c r="F237">
        <v>0</v>
      </c>
      <c r="G237">
        <v>0</v>
      </c>
      <c r="H237">
        <v>0</v>
      </c>
      <c r="I237">
        <v>0</v>
      </c>
      <c r="J237">
        <v>0</v>
      </c>
      <c r="K237">
        <v>0</v>
      </c>
      <c r="L237">
        <v>0</v>
      </c>
      <c r="M237">
        <v>0</v>
      </c>
      <c r="N237">
        <v>0</v>
      </c>
    </row>
    <row r="238" spans="1:14" x14ac:dyDescent="0.2">
      <c r="A238">
        <v>48915</v>
      </c>
      <c r="B238">
        <v>0</v>
      </c>
      <c r="C238">
        <v>0</v>
      </c>
      <c r="D238">
        <v>0</v>
      </c>
      <c r="E238">
        <v>0</v>
      </c>
      <c r="F238">
        <v>0</v>
      </c>
      <c r="G238">
        <v>0</v>
      </c>
      <c r="H238">
        <v>0</v>
      </c>
      <c r="I238">
        <v>0</v>
      </c>
      <c r="J238">
        <v>0</v>
      </c>
      <c r="K238">
        <v>0</v>
      </c>
      <c r="L238">
        <v>0</v>
      </c>
      <c r="M238">
        <v>0</v>
      </c>
      <c r="N238">
        <v>0</v>
      </c>
    </row>
    <row r="239" spans="1:14" x14ac:dyDescent="0.2">
      <c r="A239">
        <v>48916</v>
      </c>
      <c r="B239">
        <v>0</v>
      </c>
      <c r="C239">
        <v>0</v>
      </c>
      <c r="D239">
        <v>0</v>
      </c>
      <c r="E239">
        <v>0</v>
      </c>
      <c r="F239">
        <v>0</v>
      </c>
      <c r="G239">
        <v>0</v>
      </c>
      <c r="H239">
        <v>0</v>
      </c>
      <c r="I239">
        <v>0</v>
      </c>
      <c r="J239">
        <v>0</v>
      </c>
      <c r="K239">
        <v>0</v>
      </c>
      <c r="L239">
        <v>0</v>
      </c>
      <c r="M239">
        <v>0</v>
      </c>
      <c r="N239">
        <v>0</v>
      </c>
    </row>
    <row r="240" spans="1:14" x14ac:dyDescent="0.2">
      <c r="A240">
        <v>48918</v>
      </c>
      <c r="B240">
        <v>0</v>
      </c>
      <c r="C240">
        <v>0</v>
      </c>
      <c r="D240">
        <v>0</v>
      </c>
      <c r="E240">
        <v>0</v>
      </c>
      <c r="F240">
        <v>0</v>
      </c>
      <c r="G240">
        <v>0</v>
      </c>
      <c r="H240">
        <v>0</v>
      </c>
      <c r="I240">
        <v>0</v>
      </c>
      <c r="J240">
        <v>0</v>
      </c>
      <c r="K240">
        <v>0</v>
      </c>
      <c r="L240">
        <v>0</v>
      </c>
      <c r="M240">
        <v>0</v>
      </c>
      <c r="N240">
        <v>0</v>
      </c>
    </row>
    <row r="241" spans="1:14" x14ac:dyDescent="0.2">
      <c r="A241">
        <v>48922</v>
      </c>
      <c r="B241">
        <v>0</v>
      </c>
      <c r="C241">
        <v>0</v>
      </c>
      <c r="D241">
        <v>0</v>
      </c>
      <c r="E241">
        <v>0</v>
      </c>
      <c r="F241">
        <v>0</v>
      </c>
      <c r="G241">
        <v>0</v>
      </c>
      <c r="H241">
        <v>0</v>
      </c>
      <c r="I241">
        <v>0</v>
      </c>
      <c r="J241">
        <v>0</v>
      </c>
      <c r="K241">
        <v>0</v>
      </c>
      <c r="L241">
        <v>0</v>
      </c>
      <c r="M241">
        <v>0</v>
      </c>
      <c r="N241">
        <v>0</v>
      </c>
    </row>
    <row r="242" spans="1:14" x14ac:dyDescent="0.2">
      <c r="A242">
        <v>48923</v>
      </c>
      <c r="B242">
        <v>0</v>
      </c>
      <c r="C242">
        <v>0</v>
      </c>
      <c r="D242">
        <v>0</v>
      </c>
      <c r="E242">
        <v>0</v>
      </c>
      <c r="F242">
        <v>0</v>
      </c>
      <c r="G242">
        <v>0</v>
      </c>
      <c r="H242">
        <v>0</v>
      </c>
      <c r="I242">
        <v>0</v>
      </c>
      <c r="J242">
        <v>0</v>
      </c>
      <c r="K242">
        <v>0</v>
      </c>
      <c r="L242">
        <v>0</v>
      </c>
      <c r="M242">
        <v>0</v>
      </c>
      <c r="N242">
        <v>0</v>
      </c>
    </row>
    <row r="243" spans="1:14" x14ac:dyDescent="0.2">
      <c r="A243">
        <v>48924</v>
      </c>
      <c r="B243">
        <v>0</v>
      </c>
      <c r="C243">
        <v>0</v>
      </c>
      <c r="D243">
        <v>0</v>
      </c>
      <c r="E243">
        <v>0</v>
      </c>
      <c r="F243">
        <v>0</v>
      </c>
      <c r="G243">
        <v>0</v>
      </c>
      <c r="H243">
        <v>0</v>
      </c>
      <c r="I243">
        <v>0</v>
      </c>
      <c r="J243">
        <v>0</v>
      </c>
      <c r="K243">
        <v>0</v>
      </c>
      <c r="L243">
        <v>0</v>
      </c>
      <c r="M243">
        <v>0</v>
      </c>
      <c r="N243">
        <v>0</v>
      </c>
    </row>
    <row r="244" spans="1:14" x14ac:dyDescent="0.2">
      <c r="A244">
        <v>48925</v>
      </c>
      <c r="B244">
        <v>0</v>
      </c>
      <c r="C244">
        <v>0</v>
      </c>
      <c r="D244">
        <v>0</v>
      </c>
      <c r="E244">
        <v>0</v>
      </c>
      <c r="F244">
        <v>0</v>
      </c>
      <c r="G244">
        <v>0</v>
      </c>
      <c r="H244">
        <v>0</v>
      </c>
      <c r="I244">
        <v>0</v>
      </c>
      <c r="J244">
        <v>0</v>
      </c>
      <c r="K244">
        <v>0</v>
      </c>
      <c r="L244">
        <v>0</v>
      </c>
      <c r="M244">
        <v>0</v>
      </c>
      <c r="N244">
        <v>0</v>
      </c>
    </row>
    <row r="245" spans="1:14" x14ac:dyDescent="0.2">
      <c r="A245">
        <v>48926</v>
      </c>
      <c r="B245">
        <v>0</v>
      </c>
      <c r="C245">
        <v>0</v>
      </c>
      <c r="D245">
        <v>0</v>
      </c>
      <c r="E245">
        <v>0</v>
      </c>
      <c r="F245">
        <v>0</v>
      </c>
      <c r="G245">
        <v>0</v>
      </c>
      <c r="H245">
        <v>0</v>
      </c>
      <c r="I245">
        <v>0</v>
      </c>
      <c r="J245">
        <v>0</v>
      </c>
      <c r="K245">
        <v>0</v>
      </c>
      <c r="L245">
        <v>0</v>
      </c>
      <c r="M245">
        <v>0</v>
      </c>
      <c r="N245">
        <v>0</v>
      </c>
    </row>
    <row r="246" spans="1:14" x14ac:dyDescent="0.2">
      <c r="A246">
        <v>48927</v>
      </c>
      <c r="B246">
        <v>0</v>
      </c>
      <c r="C246">
        <v>0</v>
      </c>
      <c r="D246">
        <v>0</v>
      </c>
      <c r="E246">
        <v>0</v>
      </c>
      <c r="F246">
        <v>0</v>
      </c>
      <c r="G246">
        <v>0</v>
      </c>
      <c r="H246">
        <v>0</v>
      </c>
      <c r="I246">
        <v>0</v>
      </c>
      <c r="J246">
        <v>0</v>
      </c>
      <c r="K246">
        <v>0</v>
      </c>
      <c r="L246">
        <v>0</v>
      </c>
      <c r="M246">
        <v>0</v>
      </c>
      <c r="N246">
        <v>0</v>
      </c>
    </row>
    <row r="247" spans="1:14" x14ac:dyDescent="0.2">
      <c r="A247">
        <v>48928</v>
      </c>
      <c r="B247">
        <v>0</v>
      </c>
      <c r="C247">
        <v>0</v>
      </c>
      <c r="D247">
        <v>0</v>
      </c>
      <c r="E247">
        <v>0</v>
      </c>
      <c r="F247">
        <v>0</v>
      </c>
      <c r="G247">
        <v>0</v>
      </c>
      <c r="H247">
        <v>0</v>
      </c>
      <c r="I247">
        <v>0</v>
      </c>
      <c r="J247">
        <v>0</v>
      </c>
      <c r="K247">
        <v>0</v>
      </c>
      <c r="L247">
        <v>0</v>
      </c>
      <c r="M247">
        <v>0</v>
      </c>
      <c r="N247">
        <v>0</v>
      </c>
    </row>
    <row r="248" spans="1:14" x14ac:dyDescent="0.2">
      <c r="A248">
        <v>48929</v>
      </c>
      <c r="B248">
        <v>0</v>
      </c>
      <c r="C248">
        <v>0</v>
      </c>
      <c r="D248">
        <v>0</v>
      </c>
      <c r="E248">
        <v>0</v>
      </c>
      <c r="F248">
        <v>0</v>
      </c>
      <c r="G248">
        <v>0</v>
      </c>
      <c r="H248">
        <v>0</v>
      </c>
      <c r="I248">
        <v>0</v>
      </c>
      <c r="J248">
        <v>0</v>
      </c>
      <c r="K248">
        <v>0</v>
      </c>
      <c r="L248">
        <v>0</v>
      </c>
      <c r="M248">
        <v>0</v>
      </c>
      <c r="N248">
        <v>0</v>
      </c>
    </row>
    <row r="249" spans="1:14" x14ac:dyDescent="0.2">
      <c r="A249">
        <v>49132</v>
      </c>
      <c r="B249" s="50">
        <v>172219520</v>
      </c>
      <c r="C249">
        <v>1.56</v>
      </c>
      <c r="D249">
        <v>0</v>
      </c>
      <c r="E249" s="49">
        <v>5814978.3200000003</v>
      </c>
      <c r="F249">
        <v>0</v>
      </c>
      <c r="G249" s="49">
        <v>76144.570000000007</v>
      </c>
      <c r="H249">
        <v>0</v>
      </c>
      <c r="I249" s="49">
        <v>298788.99</v>
      </c>
      <c r="J249">
        <v>0</v>
      </c>
      <c r="K249">
        <v>0</v>
      </c>
      <c r="L249" s="49">
        <v>1087682.8700000001</v>
      </c>
      <c r="M249" s="49">
        <v>1462616.43</v>
      </c>
      <c r="N249" s="49">
        <v>7277594.75</v>
      </c>
    </row>
    <row r="250" spans="1:14" x14ac:dyDescent="0.2">
      <c r="A250">
        <v>49135</v>
      </c>
      <c r="B250" s="50">
        <v>13512980</v>
      </c>
      <c r="C250">
        <v>1.74</v>
      </c>
      <c r="D250">
        <v>0</v>
      </c>
      <c r="E250" s="49">
        <v>455430.40000000002</v>
      </c>
      <c r="F250">
        <v>0</v>
      </c>
      <c r="G250" s="49">
        <v>5146.8900000000003</v>
      </c>
      <c r="H250">
        <v>0</v>
      </c>
      <c r="I250" s="49">
        <v>20185.060000000001</v>
      </c>
      <c r="J250">
        <v>0</v>
      </c>
      <c r="K250">
        <v>0</v>
      </c>
      <c r="L250" s="49">
        <v>72314.73</v>
      </c>
      <c r="M250" s="49">
        <v>97646.68</v>
      </c>
      <c r="N250" s="49">
        <v>553077.07999999996</v>
      </c>
    </row>
    <row r="251" spans="1:14" x14ac:dyDescent="0.2">
      <c r="A251">
        <v>49137</v>
      </c>
      <c r="B251" s="50">
        <v>29804740</v>
      </c>
      <c r="C251">
        <v>1.77</v>
      </c>
      <c r="D251">
        <v>0</v>
      </c>
      <c r="E251" s="49">
        <v>1004207.83</v>
      </c>
      <c r="F251">
        <v>0</v>
      </c>
      <c r="G251" s="49">
        <v>15767.37</v>
      </c>
      <c r="H251">
        <v>0</v>
      </c>
      <c r="I251" s="49">
        <v>63850.26</v>
      </c>
      <c r="J251">
        <v>0</v>
      </c>
      <c r="K251">
        <v>0</v>
      </c>
      <c r="L251" s="49">
        <v>217703.92</v>
      </c>
      <c r="M251" s="49">
        <v>297321.53999999998</v>
      </c>
      <c r="N251" s="49">
        <v>1301529.3700000001</v>
      </c>
    </row>
    <row r="252" spans="1:14" x14ac:dyDescent="0.2">
      <c r="A252">
        <v>49140</v>
      </c>
      <c r="B252" s="50">
        <v>29242830</v>
      </c>
      <c r="C252">
        <v>1.76</v>
      </c>
      <c r="D252">
        <v>0</v>
      </c>
      <c r="E252" s="49">
        <v>985375.76</v>
      </c>
      <c r="F252">
        <v>0</v>
      </c>
      <c r="G252" s="49">
        <v>25269.8</v>
      </c>
      <c r="H252">
        <v>0</v>
      </c>
      <c r="I252" s="49">
        <v>89793.36</v>
      </c>
      <c r="J252">
        <v>0</v>
      </c>
      <c r="K252">
        <v>0</v>
      </c>
      <c r="L252" s="49">
        <v>352319.91</v>
      </c>
      <c r="M252" s="49">
        <v>467383.07</v>
      </c>
      <c r="N252" s="49">
        <v>1452758.83</v>
      </c>
    </row>
    <row r="253" spans="1:14" x14ac:dyDescent="0.2">
      <c r="A253">
        <v>49142</v>
      </c>
      <c r="B253" s="50">
        <v>241621010</v>
      </c>
      <c r="C253">
        <v>1.8</v>
      </c>
      <c r="D253">
        <v>0</v>
      </c>
      <c r="E253" s="49">
        <v>8138423.8300000001</v>
      </c>
      <c r="F253">
        <v>0</v>
      </c>
      <c r="G253" s="49">
        <v>108499.3</v>
      </c>
      <c r="H253">
        <v>0</v>
      </c>
      <c r="I253" s="49">
        <v>382298.58</v>
      </c>
      <c r="J253">
        <v>0</v>
      </c>
      <c r="K253">
        <v>0</v>
      </c>
      <c r="L253" s="49">
        <v>1455363.58</v>
      </c>
      <c r="M253" s="49">
        <v>1946161.46</v>
      </c>
      <c r="N253" s="49">
        <v>10084585.289999999</v>
      </c>
    </row>
    <row r="254" spans="1:14" x14ac:dyDescent="0.2">
      <c r="A254">
        <v>49144</v>
      </c>
      <c r="B254" s="50">
        <v>151508670</v>
      </c>
      <c r="C254">
        <v>1.61</v>
      </c>
      <c r="D254">
        <v>0</v>
      </c>
      <c r="E254" s="49">
        <v>5113079.75</v>
      </c>
      <c r="F254">
        <v>0</v>
      </c>
      <c r="G254" s="49">
        <v>101058.68</v>
      </c>
      <c r="H254">
        <v>0</v>
      </c>
      <c r="I254" s="49">
        <v>396332</v>
      </c>
      <c r="J254">
        <v>0</v>
      </c>
      <c r="K254">
        <v>0</v>
      </c>
      <c r="L254" s="49">
        <v>1519672.67</v>
      </c>
      <c r="M254" s="49">
        <v>2017063.34</v>
      </c>
      <c r="N254" s="49">
        <v>7130143.0899999999</v>
      </c>
    </row>
    <row r="255" spans="1:14" x14ac:dyDescent="0.2">
      <c r="A255">
        <v>49148</v>
      </c>
      <c r="B255" s="50">
        <v>749548080</v>
      </c>
      <c r="C255">
        <v>1.79</v>
      </c>
      <c r="D255">
        <v>0</v>
      </c>
      <c r="E255" s="49">
        <v>25249299.109999999</v>
      </c>
      <c r="F255">
        <v>0</v>
      </c>
      <c r="G255" s="49">
        <v>238999.14</v>
      </c>
      <c r="H255">
        <v>0</v>
      </c>
      <c r="I255" s="49">
        <v>820576.28</v>
      </c>
      <c r="J255">
        <v>0</v>
      </c>
      <c r="K255">
        <v>0</v>
      </c>
      <c r="L255" s="49">
        <v>2885963.42</v>
      </c>
      <c r="M255" s="49">
        <v>3945538.84</v>
      </c>
      <c r="N255" s="49">
        <v>29194837.949999999</v>
      </c>
    </row>
    <row r="256" spans="1:14" x14ac:dyDescent="0.2">
      <c r="A256">
        <v>50001</v>
      </c>
      <c r="B256" s="50">
        <v>422781521</v>
      </c>
      <c r="C256">
        <v>1.61</v>
      </c>
      <c r="D256">
        <v>0</v>
      </c>
      <c r="E256" s="49">
        <v>14267933.529999999</v>
      </c>
      <c r="F256">
        <v>0</v>
      </c>
      <c r="G256" s="49">
        <v>245443.06</v>
      </c>
      <c r="H256">
        <v>0</v>
      </c>
      <c r="I256" s="49">
        <v>1102935.95</v>
      </c>
      <c r="J256">
        <v>0</v>
      </c>
      <c r="K256">
        <v>0</v>
      </c>
      <c r="L256" s="49">
        <v>3041812.99</v>
      </c>
      <c r="M256" s="49">
        <v>4390192</v>
      </c>
      <c r="N256" s="49">
        <v>18658125.530000001</v>
      </c>
    </row>
    <row r="257" spans="1:14" x14ac:dyDescent="0.2">
      <c r="A257">
        <v>50002</v>
      </c>
      <c r="B257" s="50">
        <v>37510429</v>
      </c>
      <c r="C257">
        <v>1.56</v>
      </c>
      <c r="D257">
        <v>0</v>
      </c>
      <c r="E257" s="49">
        <v>1266536.6299999999</v>
      </c>
      <c r="F257">
        <v>0</v>
      </c>
      <c r="G257" s="49">
        <v>29809.73</v>
      </c>
      <c r="H257">
        <v>220.49</v>
      </c>
      <c r="I257" s="49">
        <v>133954.60999999999</v>
      </c>
      <c r="J257">
        <v>526.54</v>
      </c>
      <c r="K257">
        <v>0</v>
      </c>
      <c r="L257" s="49">
        <v>364288.12</v>
      </c>
      <c r="M257" s="49">
        <v>528799.49</v>
      </c>
      <c r="N257" s="49">
        <v>1795336.12</v>
      </c>
    </row>
    <row r="258" spans="1:14" x14ac:dyDescent="0.2">
      <c r="A258">
        <v>50003</v>
      </c>
      <c r="B258" s="50">
        <v>176830851</v>
      </c>
      <c r="C258">
        <v>1.6</v>
      </c>
      <c r="D258">
        <v>0</v>
      </c>
      <c r="E258" s="49">
        <v>5968253.4199999999</v>
      </c>
      <c r="F258">
        <v>0</v>
      </c>
      <c r="G258" s="49">
        <v>120274.92</v>
      </c>
      <c r="H258">
        <v>0</v>
      </c>
      <c r="I258" s="49">
        <v>540473.79</v>
      </c>
      <c r="J258">
        <v>0</v>
      </c>
      <c r="K258">
        <v>0</v>
      </c>
      <c r="L258" s="49">
        <v>1386476.25</v>
      </c>
      <c r="M258" s="49">
        <v>2047224.96</v>
      </c>
      <c r="N258" s="49">
        <v>8015478.3799999999</v>
      </c>
    </row>
    <row r="259" spans="1:14" x14ac:dyDescent="0.2">
      <c r="A259">
        <v>50005</v>
      </c>
      <c r="B259" s="50">
        <v>115421450</v>
      </c>
      <c r="C259">
        <v>1.64</v>
      </c>
      <c r="D259">
        <v>0</v>
      </c>
      <c r="E259" s="49">
        <v>3894028.86</v>
      </c>
      <c r="F259">
        <v>0</v>
      </c>
      <c r="G259" s="49">
        <v>42983.5</v>
      </c>
      <c r="H259">
        <v>0</v>
      </c>
      <c r="I259" s="49">
        <v>193152.93</v>
      </c>
      <c r="J259">
        <v>0</v>
      </c>
      <c r="K259">
        <v>0</v>
      </c>
      <c r="L259" s="49">
        <v>489765.6</v>
      </c>
      <c r="M259" s="49">
        <v>725902.03</v>
      </c>
      <c r="N259" s="49">
        <v>4619930.8899999997</v>
      </c>
    </row>
    <row r="260" spans="1:14" x14ac:dyDescent="0.2">
      <c r="A260">
        <v>50006</v>
      </c>
      <c r="B260" s="50">
        <v>173500143</v>
      </c>
      <c r="C260">
        <v>1.58</v>
      </c>
      <c r="D260">
        <v>0</v>
      </c>
      <c r="E260" s="49">
        <v>5857028.2400000002</v>
      </c>
      <c r="F260">
        <v>0</v>
      </c>
      <c r="G260" s="49">
        <v>89362.03</v>
      </c>
      <c r="H260">
        <v>0</v>
      </c>
      <c r="I260" s="49">
        <v>401561.95</v>
      </c>
      <c r="J260">
        <v>0</v>
      </c>
      <c r="K260">
        <v>0</v>
      </c>
      <c r="L260" s="49">
        <v>1121931.77</v>
      </c>
      <c r="M260" s="49">
        <v>1612855.75</v>
      </c>
      <c r="N260" s="49">
        <v>7469883.9900000002</v>
      </c>
    </row>
    <row r="261" spans="1:14" x14ac:dyDescent="0.2">
      <c r="A261">
        <v>50007</v>
      </c>
      <c r="B261" s="50">
        <v>122406614</v>
      </c>
      <c r="C261">
        <v>1.04</v>
      </c>
      <c r="D261">
        <v>0</v>
      </c>
      <c r="E261" s="49">
        <v>4154881.97</v>
      </c>
      <c r="F261">
        <v>0</v>
      </c>
      <c r="G261" s="49">
        <v>33127.910000000003</v>
      </c>
      <c r="H261">
        <v>0</v>
      </c>
      <c r="I261" s="49">
        <v>148865.29999999999</v>
      </c>
      <c r="J261">
        <v>0</v>
      </c>
      <c r="K261">
        <v>0</v>
      </c>
      <c r="L261" s="49">
        <v>419705.69</v>
      </c>
      <c r="M261" s="49">
        <v>601698.9</v>
      </c>
      <c r="N261" s="49">
        <v>4756580.87</v>
      </c>
    </row>
    <row r="262" spans="1:14" x14ac:dyDescent="0.2">
      <c r="A262">
        <v>50009</v>
      </c>
      <c r="B262" s="50">
        <v>24006322</v>
      </c>
      <c r="C262">
        <v>1.53</v>
      </c>
      <c r="D262">
        <v>0</v>
      </c>
      <c r="E262" s="49">
        <v>810818.57</v>
      </c>
      <c r="F262">
        <v>0</v>
      </c>
      <c r="G262" s="49">
        <v>15667.98</v>
      </c>
      <c r="H262">
        <v>0</v>
      </c>
      <c r="I262" s="49">
        <v>74356.28</v>
      </c>
      <c r="J262">
        <v>100.98</v>
      </c>
      <c r="K262">
        <v>0</v>
      </c>
      <c r="L262" s="49">
        <v>182950.73</v>
      </c>
      <c r="M262" s="49">
        <v>273075.96999999997</v>
      </c>
      <c r="N262" s="49">
        <v>1083894.54</v>
      </c>
    </row>
    <row r="263" spans="1:14" x14ac:dyDescent="0.2">
      <c r="A263">
        <v>50010</v>
      </c>
      <c r="B263" s="50">
        <v>161919885</v>
      </c>
      <c r="C263">
        <v>1.62</v>
      </c>
      <c r="D263">
        <v>0</v>
      </c>
      <c r="E263" s="49">
        <v>5463879.6500000004</v>
      </c>
      <c r="F263">
        <v>0</v>
      </c>
      <c r="G263" s="49">
        <v>99115.7</v>
      </c>
      <c r="H263">
        <v>0</v>
      </c>
      <c r="I263" s="49">
        <v>445391.55</v>
      </c>
      <c r="J263">
        <v>0</v>
      </c>
      <c r="K263">
        <v>0</v>
      </c>
      <c r="L263" s="49">
        <v>1200793.47</v>
      </c>
      <c r="M263" s="49">
        <v>1745300.72</v>
      </c>
      <c r="N263" s="49">
        <v>7209180.3700000001</v>
      </c>
    </row>
    <row r="264" spans="1:14" x14ac:dyDescent="0.2">
      <c r="A264">
        <v>50012</v>
      </c>
      <c r="B264" s="50">
        <v>626972314</v>
      </c>
      <c r="C264">
        <v>1.63</v>
      </c>
      <c r="D264">
        <v>0</v>
      </c>
      <c r="E264" s="49">
        <v>21154616.420000002</v>
      </c>
      <c r="F264">
        <v>0</v>
      </c>
      <c r="G264" s="49">
        <v>377868.47</v>
      </c>
      <c r="H264">
        <v>0</v>
      </c>
      <c r="I264" s="49">
        <v>1698009.75</v>
      </c>
      <c r="J264">
        <v>0</v>
      </c>
      <c r="K264">
        <v>0</v>
      </c>
      <c r="L264" s="49">
        <v>4497886.2300000004</v>
      </c>
      <c r="M264" s="49">
        <v>6573764.4400000004</v>
      </c>
      <c r="N264" s="49">
        <v>27728380.859999999</v>
      </c>
    </row>
    <row r="265" spans="1:14" x14ac:dyDescent="0.2">
      <c r="A265">
        <v>50013</v>
      </c>
      <c r="B265" s="50">
        <v>48380656</v>
      </c>
      <c r="C265">
        <v>1.63</v>
      </c>
      <c r="D265">
        <v>0</v>
      </c>
      <c r="E265" s="49">
        <v>1632407.36</v>
      </c>
      <c r="F265">
        <v>987.29</v>
      </c>
      <c r="G265" s="49">
        <v>17344.45</v>
      </c>
      <c r="H265">
        <v>0</v>
      </c>
      <c r="I265" s="49">
        <v>77939.94</v>
      </c>
      <c r="J265" s="49">
        <v>51933.69</v>
      </c>
      <c r="K265">
        <v>0</v>
      </c>
      <c r="L265" s="49">
        <v>198758.78</v>
      </c>
      <c r="M265" s="49">
        <v>346964.15</v>
      </c>
      <c r="N265" s="49">
        <v>1979371.51</v>
      </c>
    </row>
    <row r="266" spans="1:14" x14ac:dyDescent="0.2">
      <c r="A266">
        <v>50014</v>
      </c>
      <c r="B266" s="50">
        <v>140274434</v>
      </c>
      <c r="C266">
        <v>1.57</v>
      </c>
      <c r="D266">
        <v>0</v>
      </c>
      <c r="E266" s="49">
        <v>4735873.9000000004</v>
      </c>
      <c r="F266">
        <v>0</v>
      </c>
      <c r="G266" s="49">
        <v>90087.56</v>
      </c>
      <c r="H266">
        <v>0</v>
      </c>
      <c r="I266" s="49">
        <v>404822.22</v>
      </c>
      <c r="J266">
        <v>0</v>
      </c>
      <c r="K266">
        <v>0</v>
      </c>
      <c r="L266" s="49">
        <v>1149752.43</v>
      </c>
      <c r="M266" s="49">
        <v>1644662.2</v>
      </c>
      <c r="N266" s="49">
        <v>6380536.0999999996</v>
      </c>
    </row>
    <row r="267" spans="1:14" x14ac:dyDescent="0.2">
      <c r="A267">
        <v>51150</v>
      </c>
      <c r="B267" s="50">
        <v>18079612</v>
      </c>
      <c r="C267">
        <v>1.81</v>
      </c>
      <c r="D267">
        <v>0</v>
      </c>
      <c r="E267" s="49">
        <v>608906.32999999996</v>
      </c>
      <c r="F267">
        <v>0</v>
      </c>
      <c r="G267" s="49">
        <v>16592.900000000001</v>
      </c>
      <c r="H267">
        <v>0</v>
      </c>
      <c r="I267" s="49">
        <v>51939.69</v>
      </c>
      <c r="J267" s="49">
        <v>3497.53</v>
      </c>
      <c r="K267">
        <v>0</v>
      </c>
      <c r="L267" s="49">
        <v>116865.74</v>
      </c>
      <c r="M267" s="49">
        <v>188895.86</v>
      </c>
      <c r="N267" s="49">
        <v>797802.19</v>
      </c>
    </row>
    <row r="268" spans="1:14" x14ac:dyDescent="0.2">
      <c r="A268">
        <v>51152</v>
      </c>
      <c r="B268" s="50">
        <v>68515875</v>
      </c>
      <c r="C268">
        <v>1.8</v>
      </c>
      <c r="D268">
        <v>0</v>
      </c>
      <c r="E268" s="49">
        <v>2307792.81</v>
      </c>
      <c r="F268" s="49">
        <v>1754.2</v>
      </c>
      <c r="G268" s="49">
        <v>77900.72</v>
      </c>
      <c r="H268">
        <v>0</v>
      </c>
      <c r="I268" s="49">
        <v>245232.48</v>
      </c>
      <c r="J268" s="49">
        <v>14024.26</v>
      </c>
      <c r="K268">
        <v>0</v>
      </c>
      <c r="L268" s="49">
        <v>563286.49</v>
      </c>
      <c r="M268" s="49">
        <v>902198.15</v>
      </c>
      <c r="N268" s="49">
        <v>3209990.96</v>
      </c>
    </row>
    <row r="269" spans="1:14" x14ac:dyDescent="0.2">
      <c r="A269">
        <v>51153</v>
      </c>
      <c r="B269" s="50">
        <v>7306402</v>
      </c>
      <c r="C269">
        <v>1.79</v>
      </c>
      <c r="D269">
        <v>0</v>
      </c>
      <c r="E269" s="49">
        <v>246123.68</v>
      </c>
      <c r="F269">
        <v>0</v>
      </c>
      <c r="G269" s="49">
        <v>8277.26</v>
      </c>
      <c r="H269">
        <v>0</v>
      </c>
      <c r="I269" s="49">
        <v>25230.47</v>
      </c>
      <c r="J269">
        <v>0</v>
      </c>
      <c r="K269">
        <v>0</v>
      </c>
      <c r="L269" s="49">
        <v>59708.88</v>
      </c>
      <c r="M269" s="49">
        <v>93216.6</v>
      </c>
      <c r="N269" s="49">
        <v>339340.28</v>
      </c>
    </row>
    <row r="270" spans="1:14" x14ac:dyDescent="0.2">
      <c r="A270">
        <v>51154</v>
      </c>
      <c r="B270" s="50">
        <v>26853448</v>
      </c>
      <c r="C270">
        <v>1.81</v>
      </c>
      <c r="D270">
        <v>0</v>
      </c>
      <c r="E270" s="49">
        <v>904401.84</v>
      </c>
      <c r="F270">
        <v>0</v>
      </c>
      <c r="G270" s="49">
        <v>35278.269999999997</v>
      </c>
      <c r="H270">
        <v>575.96</v>
      </c>
      <c r="I270" s="49">
        <v>116566.53</v>
      </c>
      <c r="J270" s="49">
        <v>1309.52</v>
      </c>
      <c r="K270">
        <v>0</v>
      </c>
      <c r="L270" s="49">
        <v>247109.36</v>
      </c>
      <c r="M270" s="49">
        <v>400839.64</v>
      </c>
      <c r="N270" s="49">
        <v>1305241.48</v>
      </c>
    </row>
    <row r="271" spans="1:14" x14ac:dyDescent="0.2">
      <c r="A271">
        <v>51155</v>
      </c>
      <c r="B271" s="50">
        <v>40196164</v>
      </c>
      <c r="C271">
        <v>1.79</v>
      </c>
      <c r="D271">
        <v>0</v>
      </c>
      <c r="E271" s="49">
        <v>1354049.19</v>
      </c>
      <c r="F271">
        <v>0</v>
      </c>
      <c r="G271" s="49">
        <v>51388.13</v>
      </c>
      <c r="H271">
        <v>0</v>
      </c>
      <c r="I271" s="49">
        <v>165042.23999999999</v>
      </c>
      <c r="J271">
        <v>0</v>
      </c>
      <c r="K271">
        <v>0</v>
      </c>
      <c r="L271" s="49">
        <v>670854.37</v>
      </c>
      <c r="M271" s="49">
        <v>887284.74</v>
      </c>
      <c r="N271" s="49">
        <v>2241333.9300000002</v>
      </c>
    </row>
    <row r="272" spans="1:14" x14ac:dyDescent="0.2">
      <c r="A272">
        <v>51156</v>
      </c>
      <c r="B272" s="50">
        <v>12314804</v>
      </c>
      <c r="C272">
        <v>1.8</v>
      </c>
      <c r="D272">
        <v>0</v>
      </c>
      <c r="E272" s="49">
        <v>414794.62</v>
      </c>
      <c r="F272">
        <v>0</v>
      </c>
      <c r="G272" s="49">
        <v>20778.79</v>
      </c>
      <c r="H272">
        <v>0</v>
      </c>
      <c r="I272" s="49">
        <v>62807.75</v>
      </c>
      <c r="J272" s="49">
        <v>2025.91</v>
      </c>
      <c r="K272">
        <v>0</v>
      </c>
      <c r="L272" s="49">
        <v>141955.46</v>
      </c>
      <c r="M272" s="49">
        <v>227567.9</v>
      </c>
      <c r="N272" s="49">
        <v>642362.52</v>
      </c>
    </row>
    <row r="273" spans="1:14" x14ac:dyDescent="0.2">
      <c r="A273">
        <v>51159</v>
      </c>
      <c r="B273" s="50">
        <v>195146794</v>
      </c>
      <c r="C273">
        <v>1.86</v>
      </c>
      <c r="D273">
        <v>0</v>
      </c>
      <c r="E273" s="49">
        <v>6569035.2800000003</v>
      </c>
      <c r="F273">
        <v>0</v>
      </c>
      <c r="G273" s="49">
        <v>179568.15</v>
      </c>
      <c r="H273">
        <v>0</v>
      </c>
      <c r="I273" s="49">
        <v>557265.81000000006</v>
      </c>
      <c r="J273">
        <v>0</v>
      </c>
      <c r="K273">
        <v>0</v>
      </c>
      <c r="L273" s="49">
        <v>1279508.75</v>
      </c>
      <c r="M273" s="49">
        <v>2016342.7</v>
      </c>
      <c r="N273" s="49">
        <v>8585377.9800000004</v>
      </c>
    </row>
    <row r="274" spans="1:14" x14ac:dyDescent="0.2">
      <c r="A274">
        <v>51160</v>
      </c>
      <c r="B274">
        <v>0</v>
      </c>
      <c r="C274">
        <v>0</v>
      </c>
      <c r="D274">
        <v>0</v>
      </c>
      <c r="E274">
        <v>0</v>
      </c>
      <c r="F274">
        <v>0</v>
      </c>
      <c r="G274">
        <v>0</v>
      </c>
      <c r="H274">
        <v>0</v>
      </c>
      <c r="I274">
        <v>0</v>
      </c>
      <c r="J274">
        <v>0</v>
      </c>
      <c r="K274">
        <v>0</v>
      </c>
      <c r="L274">
        <v>0</v>
      </c>
      <c r="M274">
        <v>0</v>
      </c>
      <c r="N274">
        <v>0</v>
      </c>
    </row>
    <row r="275" spans="1:14" x14ac:dyDescent="0.2">
      <c r="A275">
        <v>52096</v>
      </c>
      <c r="B275" s="50">
        <v>43106559</v>
      </c>
      <c r="C275">
        <v>3.05</v>
      </c>
      <c r="D275">
        <v>0</v>
      </c>
      <c r="E275" s="49">
        <v>1433459.05</v>
      </c>
      <c r="F275">
        <v>0</v>
      </c>
      <c r="G275" s="49">
        <v>25616</v>
      </c>
      <c r="H275">
        <v>0</v>
      </c>
      <c r="I275" s="49">
        <v>315826.65000000002</v>
      </c>
      <c r="J275">
        <v>0</v>
      </c>
      <c r="K275">
        <v>0</v>
      </c>
      <c r="L275" s="49">
        <v>239400.35</v>
      </c>
      <c r="M275" s="49">
        <v>580843</v>
      </c>
      <c r="N275" s="49">
        <v>2014302.05</v>
      </c>
    </row>
    <row r="276" spans="1:14" x14ac:dyDescent="0.2">
      <c r="A276">
        <v>53111</v>
      </c>
      <c r="B276" s="50">
        <v>26513965</v>
      </c>
      <c r="C276">
        <v>2.8</v>
      </c>
      <c r="D276">
        <v>0</v>
      </c>
      <c r="E276" s="49">
        <v>883964.99</v>
      </c>
      <c r="F276">
        <v>0</v>
      </c>
      <c r="G276" s="49">
        <v>42548.93</v>
      </c>
      <c r="H276">
        <v>0</v>
      </c>
      <c r="I276" s="49">
        <v>70438.92</v>
      </c>
      <c r="J276">
        <v>0</v>
      </c>
      <c r="K276">
        <v>0</v>
      </c>
      <c r="L276" s="49">
        <v>351149.8</v>
      </c>
      <c r="M276" s="49">
        <v>464137.64</v>
      </c>
      <c r="N276" s="49">
        <v>1348102.63</v>
      </c>
    </row>
    <row r="277" spans="1:14" x14ac:dyDescent="0.2">
      <c r="A277">
        <v>53112</v>
      </c>
      <c r="B277" s="50">
        <v>6531007</v>
      </c>
      <c r="C277">
        <v>2.69</v>
      </c>
      <c r="D277">
        <v>0</v>
      </c>
      <c r="E277" s="49">
        <v>217987.58</v>
      </c>
      <c r="F277">
        <v>0</v>
      </c>
      <c r="G277" s="49">
        <v>8667.9500000000007</v>
      </c>
      <c r="H277">
        <v>0</v>
      </c>
      <c r="I277" s="49">
        <v>11280.48</v>
      </c>
      <c r="J277">
        <v>0</v>
      </c>
      <c r="K277" s="49">
        <v>24920.74</v>
      </c>
      <c r="L277" s="49">
        <v>55133.11</v>
      </c>
      <c r="M277" s="49">
        <v>100002.28</v>
      </c>
      <c r="N277" s="49">
        <v>317989.86</v>
      </c>
    </row>
    <row r="278" spans="1:14" x14ac:dyDescent="0.2">
      <c r="A278">
        <v>53113</v>
      </c>
      <c r="B278" s="50">
        <v>229223689</v>
      </c>
      <c r="C278">
        <v>2.66</v>
      </c>
      <c r="D278">
        <v>0</v>
      </c>
      <c r="E278" s="49">
        <v>7653233.4199999999</v>
      </c>
      <c r="F278">
        <v>0</v>
      </c>
      <c r="G278" s="49">
        <v>254232.94</v>
      </c>
      <c r="H278">
        <v>0</v>
      </c>
      <c r="I278" s="49">
        <v>332411.56</v>
      </c>
      <c r="J278">
        <v>0</v>
      </c>
      <c r="K278">
        <v>0</v>
      </c>
      <c r="L278" s="49">
        <v>1636432.64</v>
      </c>
      <c r="M278" s="49">
        <v>2223077.14</v>
      </c>
      <c r="N278" s="49">
        <v>9876310.5600000005</v>
      </c>
    </row>
    <row r="279" spans="1:14" x14ac:dyDescent="0.2">
      <c r="A279">
        <v>53114</v>
      </c>
      <c r="B279" s="50">
        <v>22017154</v>
      </c>
      <c r="C279">
        <v>2.64</v>
      </c>
      <c r="D279">
        <v>0</v>
      </c>
      <c r="E279" s="49">
        <v>735251.41</v>
      </c>
      <c r="F279">
        <v>0</v>
      </c>
      <c r="G279" s="49">
        <v>43496.65</v>
      </c>
      <c r="H279">
        <v>0</v>
      </c>
      <c r="I279" s="49">
        <v>56862.25</v>
      </c>
      <c r="J279">
        <v>846.97</v>
      </c>
      <c r="K279">
        <v>0</v>
      </c>
      <c r="L279" s="49">
        <v>289299.15000000002</v>
      </c>
      <c r="M279" s="49">
        <v>390505.02</v>
      </c>
      <c r="N279" s="49">
        <v>1125756.43</v>
      </c>
    </row>
    <row r="280" spans="1:14" x14ac:dyDescent="0.2">
      <c r="A280">
        <v>54037</v>
      </c>
      <c r="B280" s="50">
        <v>38996126</v>
      </c>
      <c r="C280">
        <v>1.69</v>
      </c>
      <c r="D280">
        <v>0</v>
      </c>
      <c r="E280" s="49">
        <v>1314962.24</v>
      </c>
      <c r="F280">
        <v>0</v>
      </c>
      <c r="G280" s="49">
        <v>103387.82</v>
      </c>
      <c r="H280">
        <v>0</v>
      </c>
      <c r="I280" s="49">
        <v>99758.75</v>
      </c>
      <c r="J280">
        <v>0</v>
      </c>
      <c r="K280">
        <v>0</v>
      </c>
      <c r="L280" s="49">
        <v>198539.3</v>
      </c>
      <c r="M280" s="49">
        <v>401685.86</v>
      </c>
      <c r="N280" s="49">
        <v>1716648.1</v>
      </c>
    </row>
    <row r="281" spans="1:14" x14ac:dyDescent="0.2">
      <c r="A281">
        <v>54039</v>
      </c>
      <c r="B281" s="50">
        <v>53321249</v>
      </c>
      <c r="C281">
        <v>1.63</v>
      </c>
      <c r="D281">
        <v>0</v>
      </c>
      <c r="E281" s="49">
        <v>1799107.46</v>
      </c>
      <c r="F281">
        <v>0</v>
      </c>
      <c r="G281" s="49">
        <v>240390.23</v>
      </c>
      <c r="H281">
        <v>845.63</v>
      </c>
      <c r="I281" s="49">
        <v>225423.21</v>
      </c>
      <c r="J281" s="49">
        <v>23981.99</v>
      </c>
      <c r="K281">
        <v>0</v>
      </c>
      <c r="L281" s="49">
        <v>438565.43</v>
      </c>
      <c r="M281" s="49">
        <v>929206.48</v>
      </c>
      <c r="N281" s="49">
        <v>2728313.94</v>
      </c>
    </row>
    <row r="282" spans="1:14" x14ac:dyDescent="0.2">
      <c r="A282">
        <v>54041</v>
      </c>
      <c r="B282" s="50">
        <v>102493544</v>
      </c>
      <c r="C282">
        <v>1.58</v>
      </c>
      <c r="D282">
        <v>0</v>
      </c>
      <c r="E282" s="49">
        <v>3459983.21</v>
      </c>
      <c r="F282">
        <v>0</v>
      </c>
      <c r="G282" s="49">
        <v>513690.39</v>
      </c>
      <c r="H282">
        <v>0</v>
      </c>
      <c r="I282" s="49">
        <v>490924.17</v>
      </c>
      <c r="J282">
        <v>0</v>
      </c>
      <c r="K282">
        <v>0</v>
      </c>
      <c r="L282" s="49">
        <v>911929.13</v>
      </c>
      <c r="M282" s="49">
        <v>1916543.69</v>
      </c>
      <c r="N282" s="49">
        <v>5376526.9000000004</v>
      </c>
    </row>
    <row r="283" spans="1:14" x14ac:dyDescent="0.2">
      <c r="A283">
        <v>54042</v>
      </c>
      <c r="B283" s="50">
        <v>22912081</v>
      </c>
      <c r="C283">
        <v>1.74</v>
      </c>
      <c r="D283">
        <v>0</v>
      </c>
      <c r="E283" s="49">
        <v>772209.99</v>
      </c>
      <c r="F283" s="49">
        <v>1375.88</v>
      </c>
      <c r="G283" s="49">
        <v>78421.84</v>
      </c>
      <c r="H283">
        <v>0</v>
      </c>
      <c r="I283" s="49">
        <v>104048.28</v>
      </c>
      <c r="J283">
        <v>0</v>
      </c>
      <c r="K283">
        <v>0</v>
      </c>
      <c r="L283" s="49">
        <v>176985</v>
      </c>
      <c r="M283" s="49">
        <v>360831</v>
      </c>
      <c r="N283" s="49">
        <v>1133040.99</v>
      </c>
    </row>
    <row r="284" spans="1:14" x14ac:dyDescent="0.2">
      <c r="A284">
        <v>54043</v>
      </c>
      <c r="B284" s="50">
        <v>21466688</v>
      </c>
      <c r="C284">
        <v>1.64</v>
      </c>
      <c r="D284">
        <v>0</v>
      </c>
      <c r="E284" s="49">
        <v>724231.96</v>
      </c>
      <c r="F284">
        <v>0</v>
      </c>
      <c r="G284" s="49">
        <v>100273.22</v>
      </c>
      <c r="H284">
        <v>0</v>
      </c>
      <c r="I284" s="49">
        <v>93264.05</v>
      </c>
      <c r="J284">
        <v>0</v>
      </c>
      <c r="K284">
        <v>0</v>
      </c>
      <c r="L284" s="49">
        <v>172226.41</v>
      </c>
      <c r="M284" s="49">
        <v>365763.68</v>
      </c>
      <c r="N284" s="49">
        <v>1089995.6399999999</v>
      </c>
    </row>
    <row r="285" spans="1:14" x14ac:dyDescent="0.2">
      <c r="A285">
        <v>54045</v>
      </c>
      <c r="B285" s="50">
        <v>46949729</v>
      </c>
      <c r="C285">
        <v>1.63</v>
      </c>
      <c r="D285">
        <v>0</v>
      </c>
      <c r="E285" s="49">
        <v>1584126.58</v>
      </c>
      <c r="F285">
        <v>0</v>
      </c>
      <c r="G285" s="49">
        <v>237113.07</v>
      </c>
      <c r="H285">
        <v>0</v>
      </c>
      <c r="I285" s="49">
        <v>220947.75</v>
      </c>
      <c r="J285">
        <v>0</v>
      </c>
      <c r="K285">
        <v>0</v>
      </c>
      <c r="L285" s="49">
        <v>438541</v>
      </c>
      <c r="M285" s="49">
        <v>896601.82</v>
      </c>
      <c r="N285" s="49">
        <v>2480728.4</v>
      </c>
    </row>
    <row r="286" spans="1:14" x14ac:dyDescent="0.2">
      <c r="A286">
        <v>55104</v>
      </c>
      <c r="B286" s="50">
        <v>32174240</v>
      </c>
      <c r="C286">
        <v>2.97</v>
      </c>
      <c r="D286">
        <v>0</v>
      </c>
      <c r="E286" s="49">
        <v>1070800.21</v>
      </c>
      <c r="F286">
        <v>0</v>
      </c>
      <c r="G286" s="49">
        <v>28174.84</v>
      </c>
      <c r="H286">
        <v>0</v>
      </c>
      <c r="I286" s="49">
        <v>91757.87</v>
      </c>
      <c r="J286">
        <v>0</v>
      </c>
      <c r="K286">
        <v>0</v>
      </c>
      <c r="L286" s="49">
        <v>267842.78000000003</v>
      </c>
      <c r="M286" s="49">
        <v>387775.49</v>
      </c>
      <c r="N286" s="49">
        <v>1458575.7</v>
      </c>
    </row>
    <row r="287" spans="1:14" x14ac:dyDescent="0.2">
      <c r="A287">
        <v>55105</v>
      </c>
      <c r="B287" s="50">
        <v>26867821</v>
      </c>
      <c r="C287">
        <v>2.71</v>
      </c>
      <c r="D287">
        <v>0</v>
      </c>
      <c r="E287" s="49">
        <v>896591.81</v>
      </c>
      <c r="F287">
        <v>0</v>
      </c>
      <c r="G287" s="49">
        <v>33590.769999999997</v>
      </c>
      <c r="H287">
        <v>0</v>
      </c>
      <c r="I287" s="49">
        <v>104175.33</v>
      </c>
      <c r="J287">
        <v>0</v>
      </c>
      <c r="K287">
        <v>0</v>
      </c>
      <c r="L287" s="49">
        <v>294647.53000000003</v>
      </c>
      <c r="M287" s="49">
        <v>432413.62</v>
      </c>
      <c r="N287" s="49">
        <v>1329005.43</v>
      </c>
    </row>
    <row r="288" spans="1:14" x14ac:dyDescent="0.2">
      <c r="A288">
        <v>55106</v>
      </c>
      <c r="B288" s="50">
        <v>26454647</v>
      </c>
      <c r="C288">
        <v>2.93</v>
      </c>
      <c r="D288">
        <v>0</v>
      </c>
      <c r="E288" s="49">
        <v>880807.74</v>
      </c>
      <c r="F288">
        <v>0</v>
      </c>
      <c r="G288" s="49">
        <v>32849.26</v>
      </c>
      <c r="H288">
        <v>0</v>
      </c>
      <c r="I288" s="49">
        <v>111425.51</v>
      </c>
      <c r="J288">
        <v>0</v>
      </c>
      <c r="K288">
        <v>0</v>
      </c>
      <c r="L288" s="49">
        <v>303794.74</v>
      </c>
      <c r="M288" s="49">
        <v>448069.5</v>
      </c>
      <c r="N288" s="49">
        <v>1328877.24</v>
      </c>
    </row>
    <row r="289" spans="1:14" x14ac:dyDescent="0.2">
      <c r="A289">
        <v>55108</v>
      </c>
      <c r="B289" s="50">
        <v>77544850</v>
      </c>
      <c r="C289">
        <v>2.82</v>
      </c>
      <c r="D289">
        <v>0</v>
      </c>
      <c r="E289" s="49">
        <v>2584782.3199999998</v>
      </c>
      <c r="F289">
        <v>0</v>
      </c>
      <c r="G289" s="49">
        <v>64922.239999999998</v>
      </c>
      <c r="H289">
        <v>0</v>
      </c>
      <c r="I289" s="49">
        <v>221131.91</v>
      </c>
      <c r="J289">
        <v>0</v>
      </c>
      <c r="K289">
        <v>0</v>
      </c>
      <c r="L289" s="49">
        <v>602160.18000000005</v>
      </c>
      <c r="M289" s="49">
        <v>888214.32</v>
      </c>
      <c r="N289" s="49">
        <v>3472996.64</v>
      </c>
    </row>
    <row r="290" spans="1:14" x14ac:dyDescent="0.2">
      <c r="A290">
        <v>55110</v>
      </c>
      <c r="B290" s="50">
        <v>81823376</v>
      </c>
      <c r="C290">
        <v>2.4500000000000002</v>
      </c>
      <c r="D290">
        <v>0</v>
      </c>
      <c r="E290" s="49">
        <v>2737781.52</v>
      </c>
      <c r="F290">
        <v>0</v>
      </c>
      <c r="G290" s="49">
        <v>88357.64</v>
      </c>
      <c r="H290">
        <v>0</v>
      </c>
      <c r="I290" s="49">
        <v>301905.51</v>
      </c>
      <c r="J290">
        <v>0</v>
      </c>
      <c r="K290">
        <v>0</v>
      </c>
      <c r="L290" s="49">
        <v>875379.47</v>
      </c>
      <c r="M290" s="49">
        <v>1265642.6200000001</v>
      </c>
      <c r="N290" s="49">
        <v>4003424.14</v>
      </c>
    </row>
    <row r="291" spans="1:14" x14ac:dyDescent="0.2">
      <c r="A291">
        <v>55111</v>
      </c>
      <c r="B291" s="50">
        <v>16008043</v>
      </c>
      <c r="C291">
        <v>2.74</v>
      </c>
      <c r="D291">
        <v>0</v>
      </c>
      <c r="E291" s="49">
        <v>534031.19999999995</v>
      </c>
      <c r="F291">
        <v>0</v>
      </c>
      <c r="G291" s="49">
        <v>16903.11</v>
      </c>
      <c r="H291">
        <v>0</v>
      </c>
      <c r="I291" s="49">
        <v>57955.41</v>
      </c>
      <c r="J291">
        <v>0</v>
      </c>
      <c r="K291">
        <v>0</v>
      </c>
      <c r="L291" s="49">
        <v>162802.41</v>
      </c>
      <c r="M291" s="49">
        <v>237660.93</v>
      </c>
      <c r="N291" s="49">
        <v>771692.13</v>
      </c>
    </row>
    <row r="292" spans="1:14" x14ac:dyDescent="0.2">
      <c r="A292">
        <v>56015</v>
      </c>
      <c r="B292" s="50">
        <v>25695332</v>
      </c>
      <c r="C292">
        <v>2.0699999999999998</v>
      </c>
      <c r="D292">
        <v>0</v>
      </c>
      <c r="E292" s="49">
        <v>863105.94</v>
      </c>
      <c r="F292">
        <v>0</v>
      </c>
      <c r="G292" s="49">
        <v>66530.210000000006</v>
      </c>
      <c r="H292">
        <v>136.77000000000001</v>
      </c>
      <c r="I292" s="49">
        <v>137752.04999999999</v>
      </c>
      <c r="J292">
        <v>0</v>
      </c>
      <c r="K292">
        <v>0</v>
      </c>
      <c r="L292" s="49">
        <v>236332.27</v>
      </c>
      <c r="M292" s="49">
        <v>440751.3</v>
      </c>
      <c r="N292" s="49">
        <v>1303857.24</v>
      </c>
    </row>
    <row r="293" spans="1:14" x14ac:dyDescent="0.2">
      <c r="A293">
        <v>56017</v>
      </c>
      <c r="B293" s="50">
        <v>53352956</v>
      </c>
      <c r="C293">
        <v>2.19</v>
      </c>
      <c r="D293">
        <v>0</v>
      </c>
      <c r="E293" s="49">
        <v>1789929.25</v>
      </c>
      <c r="F293">
        <v>0</v>
      </c>
      <c r="G293" s="49">
        <v>113600.97</v>
      </c>
      <c r="H293">
        <v>0</v>
      </c>
      <c r="I293" s="49">
        <v>226719.66</v>
      </c>
      <c r="J293">
        <v>0</v>
      </c>
      <c r="K293">
        <v>0</v>
      </c>
      <c r="L293" s="49">
        <v>405961.96</v>
      </c>
      <c r="M293" s="49">
        <v>746282.59</v>
      </c>
      <c r="N293" s="49">
        <v>2536211.84</v>
      </c>
    </row>
    <row r="294" spans="1:14" x14ac:dyDescent="0.2">
      <c r="A294">
        <v>57001</v>
      </c>
      <c r="B294" s="50">
        <v>22493208</v>
      </c>
      <c r="C294">
        <v>2.4300000000000002</v>
      </c>
      <c r="D294">
        <v>0</v>
      </c>
      <c r="E294" s="49">
        <v>752769.17</v>
      </c>
      <c r="F294">
        <v>0</v>
      </c>
      <c r="G294" s="49">
        <v>17372.240000000002</v>
      </c>
      <c r="H294">
        <v>0</v>
      </c>
      <c r="I294" s="49">
        <v>50101.63</v>
      </c>
      <c r="J294">
        <v>0</v>
      </c>
      <c r="K294">
        <v>0</v>
      </c>
      <c r="L294" s="49">
        <v>151387.34</v>
      </c>
      <c r="M294" s="49">
        <v>218861.2</v>
      </c>
      <c r="N294" s="49">
        <v>971630.37</v>
      </c>
    </row>
    <row r="295" spans="1:14" x14ac:dyDescent="0.2">
      <c r="A295">
        <v>57002</v>
      </c>
      <c r="B295" s="50">
        <v>33611077</v>
      </c>
      <c r="C295">
        <v>2.3199999999999998</v>
      </c>
      <c r="D295">
        <v>0</v>
      </c>
      <c r="E295" s="49">
        <v>1126113.5900000001</v>
      </c>
      <c r="F295">
        <v>0</v>
      </c>
      <c r="G295" s="49">
        <v>42882.25</v>
      </c>
      <c r="H295">
        <v>0</v>
      </c>
      <c r="I295" s="49">
        <v>123672.85</v>
      </c>
      <c r="J295">
        <v>0</v>
      </c>
      <c r="K295">
        <v>0</v>
      </c>
      <c r="L295" s="49">
        <v>366153.08</v>
      </c>
      <c r="M295" s="49">
        <v>532708.18000000005</v>
      </c>
      <c r="N295" s="49">
        <v>1658821.77</v>
      </c>
    </row>
    <row r="296" spans="1:14" x14ac:dyDescent="0.2">
      <c r="A296">
        <v>57003</v>
      </c>
      <c r="B296" s="50">
        <v>297364913</v>
      </c>
      <c r="C296">
        <v>2.44</v>
      </c>
      <c r="D296">
        <v>0</v>
      </c>
      <c r="E296" s="49">
        <v>9950745.8699999992</v>
      </c>
      <c r="F296" s="49">
        <v>7753.05</v>
      </c>
      <c r="G296" s="49">
        <v>255429.73</v>
      </c>
      <c r="H296">
        <v>0</v>
      </c>
      <c r="I296" s="49">
        <v>736662.01</v>
      </c>
      <c r="J296" s="49">
        <v>43950.54</v>
      </c>
      <c r="K296">
        <v>0</v>
      </c>
      <c r="L296" s="49">
        <v>2034343.31</v>
      </c>
      <c r="M296" s="49">
        <v>3078138.64</v>
      </c>
      <c r="N296" s="49">
        <v>13028884.51</v>
      </c>
    </row>
    <row r="297" spans="1:14" x14ac:dyDescent="0.2">
      <c r="A297">
        <v>57004</v>
      </c>
      <c r="B297" s="50">
        <v>68334425</v>
      </c>
      <c r="C297">
        <v>2.35</v>
      </c>
      <c r="D297">
        <v>0</v>
      </c>
      <c r="E297" s="49">
        <v>2288789.81</v>
      </c>
      <c r="F297" s="49">
        <v>7568.97</v>
      </c>
      <c r="G297" s="49">
        <v>80484.55</v>
      </c>
      <c r="H297">
        <v>0</v>
      </c>
      <c r="I297" s="49">
        <v>232118.27</v>
      </c>
      <c r="J297" s="49">
        <v>5455.43</v>
      </c>
      <c r="K297">
        <v>0</v>
      </c>
      <c r="L297" s="49">
        <v>663320.02</v>
      </c>
      <c r="M297" s="49">
        <v>988947.24</v>
      </c>
      <c r="N297" s="49">
        <v>3277737.05</v>
      </c>
    </row>
    <row r="298" spans="1:14" x14ac:dyDescent="0.2">
      <c r="A298">
        <v>58106</v>
      </c>
      <c r="B298" s="50">
        <v>13800189</v>
      </c>
      <c r="C298">
        <v>2.66</v>
      </c>
      <c r="D298">
        <v>0</v>
      </c>
      <c r="E298" s="49">
        <v>460755.47</v>
      </c>
      <c r="F298">
        <v>0</v>
      </c>
      <c r="G298" s="49">
        <v>14224.17</v>
      </c>
      <c r="H298">
        <v>0</v>
      </c>
      <c r="I298" s="49">
        <v>59899.34</v>
      </c>
      <c r="J298">
        <v>0</v>
      </c>
      <c r="K298">
        <v>0</v>
      </c>
      <c r="L298" s="49">
        <v>110002.08</v>
      </c>
      <c r="M298" s="49">
        <v>184125.59</v>
      </c>
      <c r="N298" s="49">
        <v>644881.06000000006</v>
      </c>
    </row>
    <row r="299" spans="1:14" x14ac:dyDescent="0.2">
      <c r="A299">
        <v>58107</v>
      </c>
      <c r="B299" s="50">
        <v>8854388</v>
      </c>
      <c r="C299">
        <v>2.46</v>
      </c>
      <c r="D299">
        <v>0</v>
      </c>
      <c r="E299" s="49">
        <v>296234.34999999998</v>
      </c>
      <c r="F299">
        <v>0</v>
      </c>
      <c r="G299" s="49">
        <v>10420.290000000001</v>
      </c>
      <c r="H299">
        <v>629.12</v>
      </c>
      <c r="I299" s="49">
        <v>48007.64</v>
      </c>
      <c r="J299" s="49">
        <v>4167.17</v>
      </c>
      <c r="K299">
        <v>0</v>
      </c>
      <c r="L299" s="49">
        <v>79824.460000000006</v>
      </c>
      <c r="M299" s="49">
        <v>143048.68</v>
      </c>
      <c r="N299" s="49">
        <v>439283.03</v>
      </c>
    </row>
    <row r="300" spans="1:14" x14ac:dyDescent="0.2">
      <c r="A300">
        <v>58108</v>
      </c>
      <c r="B300" s="50">
        <v>11839835</v>
      </c>
      <c r="C300">
        <v>5.91</v>
      </c>
      <c r="D300">
        <v>0</v>
      </c>
      <c r="E300" s="49">
        <v>382105.46</v>
      </c>
      <c r="F300">
        <v>0</v>
      </c>
      <c r="G300" s="49">
        <v>12733.81</v>
      </c>
      <c r="H300">
        <v>0</v>
      </c>
      <c r="I300" s="49">
        <v>53676.84</v>
      </c>
      <c r="J300">
        <v>0</v>
      </c>
      <c r="K300">
        <v>0</v>
      </c>
      <c r="L300" s="49">
        <v>100456.27</v>
      </c>
      <c r="M300" s="49">
        <v>166866.92000000001</v>
      </c>
      <c r="N300" s="49">
        <v>548972.38</v>
      </c>
    </row>
    <row r="301" spans="1:14" x14ac:dyDescent="0.2">
      <c r="A301">
        <v>58109</v>
      </c>
      <c r="B301" s="50">
        <v>30305302</v>
      </c>
      <c r="C301">
        <v>1.75</v>
      </c>
      <c r="D301">
        <v>0</v>
      </c>
      <c r="E301" s="49">
        <v>1021281.1</v>
      </c>
      <c r="F301">
        <v>0</v>
      </c>
      <c r="G301" s="49">
        <v>42251.19</v>
      </c>
      <c r="H301">
        <v>0</v>
      </c>
      <c r="I301" s="49">
        <v>264185.7</v>
      </c>
      <c r="J301">
        <v>0</v>
      </c>
      <c r="K301">
        <v>0</v>
      </c>
      <c r="L301" s="49">
        <v>300003.46000000002</v>
      </c>
      <c r="M301" s="49">
        <v>606440.35</v>
      </c>
      <c r="N301" s="49">
        <v>1627721.45</v>
      </c>
    </row>
    <row r="302" spans="1:14" x14ac:dyDescent="0.2">
      <c r="A302">
        <v>58112</v>
      </c>
      <c r="B302" s="50">
        <v>52486755</v>
      </c>
      <c r="C302">
        <v>1.1399999999999999</v>
      </c>
      <c r="D302">
        <v>0</v>
      </c>
      <c r="E302" s="49">
        <v>1779772.33</v>
      </c>
      <c r="F302">
        <v>0</v>
      </c>
      <c r="G302" s="49">
        <v>59111.360000000001</v>
      </c>
      <c r="H302">
        <v>0</v>
      </c>
      <c r="I302" s="49">
        <v>277410.40000000002</v>
      </c>
      <c r="J302" s="49">
        <v>73872.240000000005</v>
      </c>
      <c r="K302">
        <v>0</v>
      </c>
      <c r="L302" s="49">
        <v>480491.35</v>
      </c>
      <c r="M302" s="49">
        <v>890885.34</v>
      </c>
      <c r="N302" s="49">
        <v>2670657.67</v>
      </c>
    </row>
    <row r="303" spans="1:14" x14ac:dyDescent="0.2">
      <c r="A303">
        <v>59113</v>
      </c>
      <c r="B303" s="50">
        <v>8969991</v>
      </c>
      <c r="C303">
        <v>2.41</v>
      </c>
      <c r="D303">
        <v>0</v>
      </c>
      <c r="E303" s="49">
        <v>300255.83</v>
      </c>
      <c r="F303">
        <v>0</v>
      </c>
      <c r="G303" s="49">
        <v>12493.63</v>
      </c>
      <c r="H303">
        <v>0</v>
      </c>
      <c r="I303" s="49">
        <v>36627.54</v>
      </c>
      <c r="J303">
        <v>0</v>
      </c>
      <c r="K303">
        <v>0</v>
      </c>
      <c r="L303" s="49">
        <v>91316.83</v>
      </c>
      <c r="M303" s="49">
        <v>140438</v>
      </c>
      <c r="N303" s="49">
        <v>440693.83</v>
      </c>
    </row>
    <row r="304" spans="1:14" x14ac:dyDescent="0.2">
      <c r="A304">
        <v>59114</v>
      </c>
      <c r="B304" s="50">
        <v>5221132</v>
      </c>
      <c r="C304">
        <v>2.73</v>
      </c>
      <c r="D304">
        <v>0</v>
      </c>
      <c r="E304" s="49">
        <v>174195.81</v>
      </c>
      <c r="F304">
        <v>0</v>
      </c>
      <c r="G304" s="49">
        <v>5668.48</v>
      </c>
      <c r="H304">
        <v>0</v>
      </c>
      <c r="I304" s="49">
        <v>16689.810000000001</v>
      </c>
      <c r="J304" s="49">
        <v>3363.45</v>
      </c>
      <c r="K304">
        <v>0</v>
      </c>
      <c r="L304" s="49">
        <v>41048.07</v>
      </c>
      <c r="M304" s="49">
        <v>66769.81</v>
      </c>
      <c r="N304" s="49">
        <v>240965.62</v>
      </c>
    </row>
    <row r="305" spans="1:14" x14ac:dyDescent="0.2">
      <c r="A305">
        <v>59117</v>
      </c>
      <c r="B305" s="50">
        <v>109098557</v>
      </c>
      <c r="C305">
        <v>2.0099999999999998</v>
      </c>
      <c r="D305">
        <v>0</v>
      </c>
      <c r="E305" s="49">
        <v>3666864.69</v>
      </c>
      <c r="F305">
        <v>0</v>
      </c>
      <c r="G305" s="49">
        <v>107402.54</v>
      </c>
      <c r="H305">
        <v>0</v>
      </c>
      <c r="I305" s="49">
        <v>302005.94</v>
      </c>
      <c r="J305">
        <v>0</v>
      </c>
      <c r="K305">
        <v>0</v>
      </c>
      <c r="L305" s="49">
        <v>752849.17</v>
      </c>
      <c r="M305" s="49">
        <v>1162257.6499999999</v>
      </c>
      <c r="N305" s="49">
        <v>4829122.34</v>
      </c>
    </row>
    <row r="306" spans="1:14" x14ac:dyDescent="0.2">
      <c r="A306">
        <v>60077</v>
      </c>
      <c r="B306" s="50">
        <v>148219956</v>
      </c>
      <c r="C306">
        <v>2.62</v>
      </c>
      <c r="D306">
        <v>0</v>
      </c>
      <c r="E306" s="49">
        <v>4950745.1500000004</v>
      </c>
      <c r="F306">
        <v>0</v>
      </c>
      <c r="G306" s="49">
        <v>163795.12</v>
      </c>
      <c r="H306">
        <v>0</v>
      </c>
      <c r="I306" s="49">
        <v>374814.64</v>
      </c>
      <c r="J306">
        <v>0</v>
      </c>
      <c r="K306">
        <v>0</v>
      </c>
      <c r="L306" s="49">
        <v>1493075.13</v>
      </c>
      <c r="M306" s="49">
        <v>2031684.88</v>
      </c>
      <c r="N306" s="49">
        <v>6982430.0300000003</v>
      </c>
    </row>
    <row r="307" spans="1:14" x14ac:dyDescent="0.2">
      <c r="A307">
        <v>61150</v>
      </c>
      <c r="B307" s="50">
        <v>10453917</v>
      </c>
      <c r="C307">
        <v>2.62</v>
      </c>
      <c r="D307">
        <v>0</v>
      </c>
      <c r="E307" s="49">
        <v>349174.84</v>
      </c>
      <c r="F307">
        <v>0</v>
      </c>
      <c r="G307" s="49">
        <v>16310.09</v>
      </c>
      <c r="H307">
        <v>943.85</v>
      </c>
      <c r="I307" s="49">
        <v>58627.360000000001</v>
      </c>
      <c r="J307" s="49">
        <v>1791.47</v>
      </c>
      <c r="K307">
        <v>0</v>
      </c>
      <c r="L307" s="49">
        <v>86070.5</v>
      </c>
      <c r="M307" s="49">
        <v>163743.26999999999</v>
      </c>
      <c r="N307" s="49">
        <v>512918.11</v>
      </c>
    </row>
    <row r="308" spans="1:14" x14ac:dyDescent="0.2">
      <c r="A308">
        <v>61151</v>
      </c>
      <c r="B308" s="50">
        <v>8740736</v>
      </c>
      <c r="C308">
        <v>2.61</v>
      </c>
      <c r="D308">
        <v>0</v>
      </c>
      <c r="E308" s="49">
        <v>291982.28000000003</v>
      </c>
      <c r="F308">
        <v>0</v>
      </c>
      <c r="G308" s="49">
        <v>19262.150000000001</v>
      </c>
      <c r="H308">
        <v>0</v>
      </c>
      <c r="I308" s="49">
        <v>69238.64</v>
      </c>
      <c r="J308">
        <v>0</v>
      </c>
      <c r="K308">
        <v>0</v>
      </c>
      <c r="L308" s="49">
        <v>104767.88</v>
      </c>
      <c r="M308" s="49">
        <v>193268.66</v>
      </c>
      <c r="N308" s="49">
        <v>485250.94</v>
      </c>
    </row>
    <row r="309" spans="1:14" x14ac:dyDescent="0.2">
      <c r="A309">
        <v>61154</v>
      </c>
      <c r="B309" s="50">
        <v>17344828</v>
      </c>
      <c r="C309">
        <v>2.62</v>
      </c>
      <c r="D309">
        <v>0</v>
      </c>
      <c r="E309" s="49">
        <v>579340.5</v>
      </c>
      <c r="F309" s="49">
        <v>10115.030000000001</v>
      </c>
      <c r="G309" s="49">
        <v>29213.54</v>
      </c>
      <c r="H309">
        <v>332.72</v>
      </c>
      <c r="I309" s="49">
        <v>91322.91</v>
      </c>
      <c r="J309" s="49">
        <v>2166.94</v>
      </c>
      <c r="K309">
        <v>0</v>
      </c>
      <c r="L309" s="49">
        <v>156072.98000000001</v>
      </c>
      <c r="M309" s="49">
        <v>289224.12</v>
      </c>
      <c r="N309" s="49">
        <v>868564.62</v>
      </c>
    </row>
    <row r="310" spans="1:14" x14ac:dyDescent="0.2">
      <c r="A310">
        <v>61156</v>
      </c>
      <c r="B310" s="50">
        <v>76944058</v>
      </c>
      <c r="C310">
        <v>2.57</v>
      </c>
      <c r="D310">
        <v>0</v>
      </c>
      <c r="E310" s="49">
        <v>2571354.23</v>
      </c>
      <c r="F310">
        <v>0</v>
      </c>
      <c r="G310" s="49">
        <v>91991.89</v>
      </c>
      <c r="H310">
        <v>0</v>
      </c>
      <c r="I310" s="49">
        <v>330668.87</v>
      </c>
      <c r="J310">
        <v>0</v>
      </c>
      <c r="K310">
        <v>0</v>
      </c>
      <c r="L310" s="49">
        <v>482149.93</v>
      </c>
      <c r="M310" s="49">
        <v>904810.68</v>
      </c>
      <c r="N310" s="49">
        <v>3476164.91</v>
      </c>
    </row>
    <row r="311" spans="1:14" x14ac:dyDescent="0.2">
      <c r="A311">
        <v>61157</v>
      </c>
      <c r="B311" s="50">
        <v>4959709</v>
      </c>
      <c r="C311">
        <v>2.6</v>
      </c>
      <c r="D311">
        <v>0</v>
      </c>
      <c r="E311" s="49">
        <v>165694.95000000001</v>
      </c>
      <c r="F311" s="49">
        <v>2211.2800000000002</v>
      </c>
      <c r="G311" s="49">
        <v>6937.32</v>
      </c>
      <c r="H311">
        <v>60</v>
      </c>
      <c r="I311" s="49">
        <v>24936.52</v>
      </c>
      <c r="J311" s="49">
        <v>1686.1</v>
      </c>
      <c r="K311">
        <v>0</v>
      </c>
      <c r="L311" s="49">
        <v>36094.370000000003</v>
      </c>
      <c r="M311" s="49">
        <v>71925.59</v>
      </c>
      <c r="N311" s="49">
        <v>237620.54</v>
      </c>
    </row>
    <row r="312" spans="1:14" x14ac:dyDescent="0.2">
      <c r="A312">
        <v>61158</v>
      </c>
      <c r="B312" s="50">
        <v>8676004</v>
      </c>
      <c r="C312">
        <v>2.63</v>
      </c>
      <c r="D312">
        <v>0</v>
      </c>
      <c r="E312" s="49">
        <v>289760.40000000002</v>
      </c>
      <c r="F312">
        <v>0</v>
      </c>
      <c r="G312" s="49">
        <v>11882.01</v>
      </c>
      <c r="H312">
        <v>0</v>
      </c>
      <c r="I312" s="49">
        <v>42710.43</v>
      </c>
      <c r="J312">
        <v>0</v>
      </c>
      <c r="K312">
        <v>0</v>
      </c>
      <c r="L312" s="49">
        <v>70177.149999999994</v>
      </c>
      <c r="M312" s="49">
        <v>124769.58</v>
      </c>
      <c r="N312" s="49">
        <v>414529.98</v>
      </c>
    </row>
    <row r="313" spans="1:14" x14ac:dyDescent="0.2">
      <c r="A313">
        <v>62070</v>
      </c>
      <c r="B313" s="50">
        <v>8720560</v>
      </c>
      <c r="C313">
        <v>2.33</v>
      </c>
      <c r="D313">
        <v>0</v>
      </c>
      <c r="E313" s="49">
        <v>292145.82</v>
      </c>
      <c r="F313">
        <v>0</v>
      </c>
      <c r="G313" s="49">
        <v>38039.24</v>
      </c>
      <c r="H313">
        <v>0</v>
      </c>
      <c r="I313" s="49">
        <v>28874.74</v>
      </c>
      <c r="J313" s="49">
        <v>2425.9</v>
      </c>
      <c r="K313" s="49">
        <v>7348.16</v>
      </c>
      <c r="L313" s="49">
        <v>77365.919999999998</v>
      </c>
      <c r="M313" s="49">
        <v>154053.96</v>
      </c>
      <c r="N313" s="49">
        <v>446199.78</v>
      </c>
    </row>
    <row r="314" spans="1:14" x14ac:dyDescent="0.2">
      <c r="A314">
        <v>62072</v>
      </c>
      <c r="B314" s="50">
        <v>77322807</v>
      </c>
      <c r="C314">
        <v>2.4</v>
      </c>
      <c r="D314">
        <v>0</v>
      </c>
      <c r="E314" s="49">
        <v>2588520.15</v>
      </c>
      <c r="F314" s="49">
        <v>3075.21</v>
      </c>
      <c r="G314" s="49">
        <v>371504.8</v>
      </c>
      <c r="H314" s="49">
        <v>1281.8399999999999</v>
      </c>
      <c r="I314" s="49">
        <v>282455.46999999997</v>
      </c>
      <c r="J314" s="49">
        <v>121475.3</v>
      </c>
      <c r="K314" s="49">
        <v>85102.84</v>
      </c>
      <c r="L314" s="49">
        <v>725959.11</v>
      </c>
      <c r="M314" s="49">
        <v>1590854.57</v>
      </c>
      <c r="N314" s="49">
        <v>4179374.72</v>
      </c>
    </row>
    <row r="315" spans="1:14" x14ac:dyDescent="0.2">
      <c r="A315">
        <v>63066</v>
      </c>
      <c r="B315" s="50">
        <v>34936943</v>
      </c>
      <c r="C315">
        <v>2.87</v>
      </c>
      <c r="D315">
        <v>0</v>
      </c>
      <c r="E315" s="49">
        <v>1163944.8700000001</v>
      </c>
      <c r="F315">
        <v>0</v>
      </c>
      <c r="G315" s="49">
        <v>21955.88</v>
      </c>
      <c r="H315">
        <v>0</v>
      </c>
      <c r="I315" s="49">
        <v>171390.73</v>
      </c>
      <c r="J315">
        <v>0</v>
      </c>
      <c r="K315">
        <v>0</v>
      </c>
      <c r="L315" s="49">
        <v>218313.73</v>
      </c>
      <c r="M315" s="49">
        <v>411660.34</v>
      </c>
      <c r="N315" s="49">
        <v>1575605.21</v>
      </c>
    </row>
    <row r="316" spans="1:14" x14ac:dyDescent="0.2">
      <c r="A316">
        <v>63067</v>
      </c>
      <c r="B316" s="50">
        <v>42242158</v>
      </c>
      <c r="C316">
        <v>2.72</v>
      </c>
      <c r="D316">
        <v>0</v>
      </c>
      <c r="E316" s="49">
        <v>1409495.78</v>
      </c>
      <c r="F316" s="49">
        <v>1509.88</v>
      </c>
      <c r="G316" s="49">
        <v>30620.080000000002</v>
      </c>
      <c r="H316">
        <v>830.89</v>
      </c>
      <c r="I316" s="49">
        <v>261144.83</v>
      </c>
      <c r="J316" s="49">
        <v>35269.67</v>
      </c>
      <c r="K316">
        <v>0</v>
      </c>
      <c r="L316" s="49">
        <v>323288.73</v>
      </c>
      <c r="M316" s="49">
        <v>652664.07999999996</v>
      </c>
      <c r="N316" s="49">
        <v>2062159.86</v>
      </c>
    </row>
    <row r="317" spans="1:14" x14ac:dyDescent="0.2">
      <c r="A317">
        <v>64072</v>
      </c>
      <c r="B317" s="50">
        <v>10087575</v>
      </c>
      <c r="C317">
        <v>3.34</v>
      </c>
      <c r="D317">
        <v>0</v>
      </c>
      <c r="E317" s="49">
        <v>334447.28999999998</v>
      </c>
      <c r="F317">
        <v>0</v>
      </c>
      <c r="G317" s="49">
        <v>6806.28</v>
      </c>
      <c r="H317">
        <v>0</v>
      </c>
      <c r="I317" s="49">
        <v>24498.06</v>
      </c>
      <c r="J317" s="49">
        <v>1161.33</v>
      </c>
      <c r="K317">
        <v>0</v>
      </c>
      <c r="L317" s="49">
        <v>102350.01</v>
      </c>
      <c r="M317" s="49">
        <v>134815.67999999999</v>
      </c>
      <c r="N317" s="49">
        <v>469262.97</v>
      </c>
    </row>
    <row r="318" spans="1:14" x14ac:dyDescent="0.2">
      <c r="A318">
        <v>64074</v>
      </c>
      <c r="B318" s="50">
        <v>99456090</v>
      </c>
      <c r="C318">
        <v>3.45</v>
      </c>
      <c r="D318">
        <v>0</v>
      </c>
      <c r="E318" s="49">
        <v>3293652.52</v>
      </c>
      <c r="F318">
        <v>0</v>
      </c>
      <c r="G318" s="49">
        <v>39290.29</v>
      </c>
      <c r="H318">
        <v>0</v>
      </c>
      <c r="I318" s="49">
        <v>112249.08</v>
      </c>
      <c r="J318">
        <v>0</v>
      </c>
      <c r="K318">
        <v>0</v>
      </c>
      <c r="L318" s="49">
        <v>457120.7</v>
      </c>
      <c r="M318" s="49">
        <v>608660.06000000006</v>
      </c>
      <c r="N318" s="49">
        <v>3902312.58</v>
      </c>
    </row>
    <row r="319" spans="1:14" x14ac:dyDescent="0.2">
      <c r="A319">
        <v>64075</v>
      </c>
      <c r="B319" s="50">
        <v>215431331</v>
      </c>
      <c r="C319">
        <v>3.63</v>
      </c>
      <c r="D319">
        <v>0</v>
      </c>
      <c r="E319" s="49">
        <v>7121063.2599999998</v>
      </c>
      <c r="F319">
        <v>0</v>
      </c>
      <c r="G319" s="49">
        <v>155160.79999999999</v>
      </c>
      <c r="H319">
        <v>0</v>
      </c>
      <c r="I319" s="49">
        <v>498034.65</v>
      </c>
      <c r="J319">
        <v>0</v>
      </c>
      <c r="K319">
        <v>0</v>
      </c>
      <c r="L319" s="49">
        <v>1414368.68</v>
      </c>
      <c r="M319" s="49">
        <v>2067564.13</v>
      </c>
      <c r="N319" s="49">
        <v>9188627.3900000006</v>
      </c>
    </row>
    <row r="320" spans="1:14" x14ac:dyDescent="0.2">
      <c r="A320">
        <v>65096</v>
      </c>
      <c r="B320" s="50">
        <v>11766687</v>
      </c>
      <c r="C320">
        <v>3.93</v>
      </c>
      <c r="D320">
        <v>0</v>
      </c>
      <c r="E320" s="49">
        <v>387735.99</v>
      </c>
      <c r="F320">
        <v>0</v>
      </c>
      <c r="G320" s="49">
        <v>12786.36</v>
      </c>
      <c r="H320">
        <v>0</v>
      </c>
      <c r="I320" s="49">
        <v>75577.33</v>
      </c>
      <c r="J320" s="49">
        <v>19403.04</v>
      </c>
      <c r="K320">
        <v>0</v>
      </c>
      <c r="L320" s="49">
        <v>77211.56</v>
      </c>
      <c r="M320" s="49">
        <v>184978.29</v>
      </c>
      <c r="N320" s="49">
        <v>572714.28</v>
      </c>
    </row>
    <row r="321" spans="1:14" x14ac:dyDescent="0.2">
      <c r="A321">
        <v>65098</v>
      </c>
      <c r="B321" s="50">
        <v>30272465</v>
      </c>
      <c r="C321">
        <v>3.86</v>
      </c>
      <c r="D321">
        <v>0</v>
      </c>
      <c r="E321" s="49">
        <v>998265.41</v>
      </c>
      <c r="F321">
        <v>0</v>
      </c>
      <c r="G321" s="49">
        <v>25006.28</v>
      </c>
      <c r="H321">
        <v>0</v>
      </c>
      <c r="I321" s="49">
        <v>150957.21</v>
      </c>
      <c r="J321">
        <v>0</v>
      </c>
      <c r="K321">
        <v>0</v>
      </c>
      <c r="L321" s="49">
        <v>161059.07</v>
      </c>
      <c r="M321" s="49">
        <v>337022.56</v>
      </c>
      <c r="N321" s="49">
        <v>1335287.97</v>
      </c>
    </row>
    <row r="322" spans="1:14" x14ac:dyDescent="0.2">
      <c r="A322">
        <v>66102</v>
      </c>
      <c r="B322" s="50">
        <v>128026301</v>
      </c>
      <c r="C322">
        <v>2.7</v>
      </c>
      <c r="D322">
        <v>0</v>
      </c>
      <c r="E322" s="49">
        <v>4272736.97</v>
      </c>
      <c r="F322">
        <v>0</v>
      </c>
      <c r="G322" s="49">
        <v>86050.98</v>
      </c>
      <c r="H322">
        <v>0</v>
      </c>
      <c r="I322" s="49">
        <v>409257.72</v>
      </c>
      <c r="J322">
        <v>0</v>
      </c>
      <c r="K322">
        <v>0</v>
      </c>
      <c r="L322" s="49">
        <v>780319.92</v>
      </c>
      <c r="M322" s="49">
        <v>1275628.6200000001</v>
      </c>
      <c r="N322" s="49">
        <v>5548365.5899999999</v>
      </c>
    </row>
    <row r="323" spans="1:14" x14ac:dyDescent="0.2">
      <c r="A323">
        <v>66103</v>
      </c>
      <c r="B323" s="50">
        <v>8423420</v>
      </c>
      <c r="C323">
        <v>2.57</v>
      </c>
      <c r="D323">
        <v>0</v>
      </c>
      <c r="E323" s="49">
        <v>281497.98</v>
      </c>
      <c r="F323">
        <v>0</v>
      </c>
      <c r="G323" s="49">
        <v>11917.4</v>
      </c>
      <c r="H323">
        <v>0</v>
      </c>
      <c r="I323" s="49">
        <v>58617.94</v>
      </c>
      <c r="J323" s="49">
        <v>2038.7</v>
      </c>
      <c r="K323">
        <v>0</v>
      </c>
      <c r="L323" s="49">
        <v>111489.48</v>
      </c>
      <c r="M323" s="49">
        <v>184063.52</v>
      </c>
      <c r="N323" s="49">
        <v>465561.5</v>
      </c>
    </row>
    <row r="324" spans="1:14" x14ac:dyDescent="0.2">
      <c r="A324">
        <v>66104</v>
      </c>
      <c r="B324" s="50">
        <v>10413135</v>
      </c>
      <c r="C324">
        <v>2.95</v>
      </c>
      <c r="D324">
        <v>0</v>
      </c>
      <c r="E324" s="49">
        <v>346634</v>
      </c>
      <c r="F324">
        <v>0</v>
      </c>
      <c r="G324" s="49">
        <v>10986.78</v>
      </c>
      <c r="H324">
        <v>0</v>
      </c>
      <c r="I324" s="49">
        <v>54850.27</v>
      </c>
      <c r="J324">
        <v>0</v>
      </c>
      <c r="K324">
        <v>0</v>
      </c>
      <c r="L324" s="49">
        <v>117788.15</v>
      </c>
      <c r="M324" s="49">
        <v>183625.2</v>
      </c>
      <c r="N324" s="49">
        <v>530259.19999999995</v>
      </c>
    </row>
    <row r="325" spans="1:14" x14ac:dyDescent="0.2">
      <c r="A325">
        <v>66105</v>
      </c>
      <c r="B325" s="50">
        <v>349213879</v>
      </c>
      <c r="C325">
        <v>2.19</v>
      </c>
      <c r="D325">
        <v>0</v>
      </c>
      <c r="E325" s="49">
        <v>11715717.060000001</v>
      </c>
      <c r="F325">
        <v>697.27</v>
      </c>
      <c r="G325" s="49">
        <v>95389.17</v>
      </c>
      <c r="H325">
        <v>0</v>
      </c>
      <c r="I325" s="49">
        <v>319907.40000000002</v>
      </c>
      <c r="J325" s="49">
        <v>18461.34</v>
      </c>
      <c r="K325">
        <v>0</v>
      </c>
      <c r="L325" s="49">
        <v>670033.17000000004</v>
      </c>
      <c r="M325" s="49">
        <v>1104488.3400000001</v>
      </c>
      <c r="N325" s="49">
        <v>12820205.4</v>
      </c>
    </row>
    <row r="326" spans="1:14" x14ac:dyDescent="0.2">
      <c r="A326">
        <v>66107</v>
      </c>
      <c r="B326" s="50">
        <v>24918441</v>
      </c>
      <c r="C326">
        <v>2.77</v>
      </c>
      <c r="D326">
        <v>0</v>
      </c>
      <c r="E326" s="49">
        <v>831027.27</v>
      </c>
      <c r="F326">
        <v>0</v>
      </c>
      <c r="G326" s="49">
        <v>30638.86</v>
      </c>
      <c r="H326">
        <v>0</v>
      </c>
      <c r="I326" s="49">
        <v>150690.34</v>
      </c>
      <c r="J326">
        <v>0</v>
      </c>
      <c r="K326">
        <v>0</v>
      </c>
      <c r="L326" s="49">
        <v>318176.42</v>
      </c>
      <c r="M326" s="49">
        <v>499505.62</v>
      </c>
      <c r="N326" s="49">
        <v>1330532.8899999999</v>
      </c>
    </row>
    <row r="327" spans="1:14" x14ac:dyDescent="0.2">
      <c r="A327">
        <v>67055</v>
      </c>
      <c r="B327" s="50">
        <v>42426110</v>
      </c>
      <c r="C327">
        <v>2.71</v>
      </c>
      <c r="D327">
        <v>0</v>
      </c>
      <c r="E327" s="49">
        <v>1415779.23</v>
      </c>
      <c r="F327">
        <v>0</v>
      </c>
      <c r="G327" s="49">
        <v>65893.429999999993</v>
      </c>
      <c r="H327">
        <v>0</v>
      </c>
      <c r="I327" s="49">
        <v>146257.37</v>
      </c>
      <c r="J327">
        <v>0</v>
      </c>
      <c r="K327">
        <v>0</v>
      </c>
      <c r="L327" s="49">
        <v>439495.88</v>
      </c>
      <c r="M327" s="49">
        <v>651646.68000000005</v>
      </c>
      <c r="N327" s="49">
        <v>2067425.91</v>
      </c>
    </row>
    <row r="328" spans="1:14" x14ac:dyDescent="0.2">
      <c r="A328">
        <v>67061</v>
      </c>
      <c r="B328" s="50">
        <v>59911480</v>
      </c>
      <c r="C328">
        <v>2.73</v>
      </c>
      <c r="D328">
        <v>0</v>
      </c>
      <c r="E328" s="49">
        <v>1998863.25</v>
      </c>
      <c r="F328" s="49">
        <v>10288.700000000001</v>
      </c>
      <c r="G328" s="49">
        <v>80974.460000000006</v>
      </c>
      <c r="H328">
        <v>0</v>
      </c>
      <c r="I328" s="49">
        <v>171631.47</v>
      </c>
      <c r="J328" s="49">
        <v>14872.6</v>
      </c>
      <c r="K328">
        <v>0</v>
      </c>
      <c r="L328" s="49">
        <v>520791.7</v>
      </c>
      <c r="M328" s="49">
        <v>798558.93</v>
      </c>
      <c r="N328" s="49">
        <v>2797422.18</v>
      </c>
    </row>
    <row r="329" spans="1:14" x14ac:dyDescent="0.2">
      <c r="A329">
        <v>68070</v>
      </c>
      <c r="B329" s="50">
        <v>66391813</v>
      </c>
      <c r="C329">
        <v>2.93</v>
      </c>
      <c r="D329">
        <v>0</v>
      </c>
      <c r="E329" s="49">
        <v>2210516.08</v>
      </c>
      <c r="F329">
        <v>0</v>
      </c>
      <c r="G329" s="49">
        <v>42843.21</v>
      </c>
      <c r="H329">
        <v>131.61000000000001</v>
      </c>
      <c r="I329" s="49">
        <v>348785.02</v>
      </c>
      <c r="J329" s="49">
        <v>44990.04</v>
      </c>
      <c r="K329">
        <v>0</v>
      </c>
      <c r="L329" s="49">
        <v>500818.3</v>
      </c>
      <c r="M329" s="49">
        <v>937568.18</v>
      </c>
      <c r="N329" s="49">
        <v>3148084.26</v>
      </c>
    </row>
    <row r="330" spans="1:14" x14ac:dyDescent="0.2">
      <c r="A330">
        <v>68071</v>
      </c>
      <c r="B330" s="50">
        <v>7138060</v>
      </c>
      <c r="C330">
        <v>2.93</v>
      </c>
      <c r="D330">
        <v>0</v>
      </c>
      <c r="E330" s="49">
        <v>237661.78</v>
      </c>
      <c r="F330">
        <v>0</v>
      </c>
      <c r="G330" s="49">
        <v>3269.77</v>
      </c>
      <c r="H330">
        <v>0</v>
      </c>
      <c r="I330" s="49">
        <v>33382.800000000003</v>
      </c>
      <c r="J330" s="49">
        <v>2181.83</v>
      </c>
      <c r="K330">
        <v>0</v>
      </c>
      <c r="L330" s="49">
        <v>48009.3</v>
      </c>
      <c r="M330" s="49">
        <v>86843.7</v>
      </c>
      <c r="N330" s="49">
        <v>324505.48</v>
      </c>
    </row>
    <row r="331" spans="1:14" x14ac:dyDescent="0.2">
      <c r="A331">
        <v>68072</v>
      </c>
      <c r="B331" s="50">
        <v>6079639</v>
      </c>
      <c r="C331">
        <v>2.92</v>
      </c>
      <c r="D331">
        <v>0</v>
      </c>
      <c r="E331" s="49">
        <v>202442.49</v>
      </c>
      <c r="F331">
        <v>0</v>
      </c>
      <c r="G331" s="49">
        <v>2147.84</v>
      </c>
      <c r="H331">
        <v>0</v>
      </c>
      <c r="I331" s="49">
        <v>24202.53</v>
      </c>
      <c r="J331" s="49">
        <v>1956.52</v>
      </c>
      <c r="K331">
        <v>0</v>
      </c>
      <c r="L331" s="49">
        <v>32461.35</v>
      </c>
      <c r="M331" s="49">
        <v>60768.24</v>
      </c>
      <c r="N331" s="49">
        <v>263210.73</v>
      </c>
    </row>
    <row r="332" spans="1:14" x14ac:dyDescent="0.2">
      <c r="A332">
        <v>68073</v>
      </c>
      <c r="B332" s="50">
        <v>38143740</v>
      </c>
      <c r="C332">
        <v>2.9</v>
      </c>
      <c r="D332">
        <v>0</v>
      </c>
      <c r="E332" s="49">
        <v>1270388.7</v>
      </c>
      <c r="F332">
        <v>258.83</v>
      </c>
      <c r="G332" s="49">
        <v>21946.32</v>
      </c>
      <c r="H332">
        <v>905.19</v>
      </c>
      <c r="I332" s="49">
        <v>151511.54</v>
      </c>
      <c r="J332" s="49">
        <v>27362.12</v>
      </c>
      <c r="K332">
        <v>0</v>
      </c>
      <c r="L332" s="49">
        <v>221483.3</v>
      </c>
      <c r="M332" s="49">
        <v>423467.3</v>
      </c>
      <c r="N332" s="49">
        <v>1693856</v>
      </c>
    </row>
    <row r="333" spans="1:14" x14ac:dyDescent="0.2">
      <c r="A333">
        <v>68074</v>
      </c>
      <c r="B333" s="50">
        <v>11002621</v>
      </c>
      <c r="C333">
        <v>2.61</v>
      </c>
      <c r="D333">
        <v>0</v>
      </c>
      <c r="E333" s="49">
        <v>367540.02</v>
      </c>
      <c r="F333">
        <v>0</v>
      </c>
      <c r="G333" s="49">
        <v>6365.54</v>
      </c>
      <c r="H333">
        <v>0</v>
      </c>
      <c r="I333" s="49">
        <v>53924.14</v>
      </c>
      <c r="J333">
        <v>0</v>
      </c>
      <c r="K333">
        <v>0</v>
      </c>
      <c r="L333" s="49">
        <v>87691.92</v>
      </c>
      <c r="M333" s="49">
        <v>147981.6</v>
      </c>
      <c r="N333" s="49">
        <v>515521.62</v>
      </c>
    </row>
    <row r="334" spans="1:14" x14ac:dyDescent="0.2">
      <c r="A334">
        <v>68075</v>
      </c>
      <c r="B334" s="50">
        <v>5059356</v>
      </c>
      <c r="C334">
        <v>2.88</v>
      </c>
      <c r="D334">
        <v>0</v>
      </c>
      <c r="E334" s="49">
        <v>168538.08</v>
      </c>
      <c r="F334">
        <v>0</v>
      </c>
      <c r="G334" s="49">
        <v>6381.74</v>
      </c>
      <c r="H334">
        <v>0</v>
      </c>
      <c r="I334" s="49">
        <v>53729.45</v>
      </c>
      <c r="J334">
        <v>155.83000000000001</v>
      </c>
      <c r="K334">
        <v>0</v>
      </c>
      <c r="L334" s="49">
        <v>69722.009999999995</v>
      </c>
      <c r="M334" s="49">
        <v>129989.02</v>
      </c>
      <c r="N334" s="49">
        <v>298527.09999999998</v>
      </c>
    </row>
    <row r="335" spans="1:14" x14ac:dyDescent="0.2">
      <c r="A335">
        <v>69104</v>
      </c>
      <c r="B335" s="50">
        <v>3254198</v>
      </c>
      <c r="C335">
        <v>2.66</v>
      </c>
      <c r="D335">
        <v>0</v>
      </c>
      <c r="E335" s="49">
        <v>108649.93</v>
      </c>
      <c r="F335">
        <v>0</v>
      </c>
      <c r="G335" s="49">
        <v>3864.72</v>
      </c>
      <c r="H335">
        <v>0</v>
      </c>
      <c r="I335" s="49">
        <v>14145.14</v>
      </c>
      <c r="J335">
        <v>69.05</v>
      </c>
      <c r="K335">
        <v>0</v>
      </c>
      <c r="L335" s="49">
        <v>20826.8</v>
      </c>
      <c r="M335" s="49">
        <v>38905.71</v>
      </c>
      <c r="N335" s="49">
        <v>147555.64000000001</v>
      </c>
    </row>
    <row r="336" spans="1:14" x14ac:dyDescent="0.2">
      <c r="A336">
        <v>69106</v>
      </c>
      <c r="B336" s="50">
        <v>61064730</v>
      </c>
      <c r="C336">
        <v>2.96</v>
      </c>
      <c r="D336">
        <v>0</v>
      </c>
      <c r="E336" s="49">
        <v>2032522.44</v>
      </c>
      <c r="F336">
        <v>0</v>
      </c>
      <c r="G336" s="49">
        <v>45090.720000000001</v>
      </c>
      <c r="H336">
        <v>0</v>
      </c>
      <c r="I336" s="49">
        <v>177671.63</v>
      </c>
      <c r="J336">
        <v>0</v>
      </c>
      <c r="K336" s="49">
        <v>7611.83</v>
      </c>
      <c r="L336" s="49">
        <v>291538.89</v>
      </c>
      <c r="M336" s="49">
        <v>521913.07</v>
      </c>
      <c r="N336" s="49">
        <v>2554435.5099999998</v>
      </c>
    </row>
    <row r="337" spans="1:14" x14ac:dyDescent="0.2">
      <c r="A337">
        <v>69107</v>
      </c>
      <c r="B337" s="50">
        <v>5891602</v>
      </c>
      <c r="C337">
        <v>2.68</v>
      </c>
      <c r="D337">
        <v>0</v>
      </c>
      <c r="E337" s="49">
        <v>196666.15</v>
      </c>
      <c r="F337">
        <v>0</v>
      </c>
      <c r="G337" s="49">
        <v>7300.02</v>
      </c>
      <c r="H337">
        <v>0</v>
      </c>
      <c r="I337" s="49">
        <v>26718.59</v>
      </c>
      <c r="J337">
        <v>411.99</v>
      </c>
      <c r="K337">
        <v>0</v>
      </c>
      <c r="L337" s="49">
        <v>39060.910000000003</v>
      </c>
      <c r="M337" s="49">
        <v>73491.5</v>
      </c>
      <c r="N337" s="49">
        <v>270157.65000000002</v>
      </c>
    </row>
    <row r="338" spans="1:14" x14ac:dyDescent="0.2">
      <c r="A338">
        <v>69108</v>
      </c>
      <c r="B338" s="50">
        <v>10281185</v>
      </c>
      <c r="C338">
        <v>2.63</v>
      </c>
      <c r="D338">
        <v>0</v>
      </c>
      <c r="E338" s="49">
        <v>343370.09</v>
      </c>
      <c r="F338">
        <v>153.46</v>
      </c>
      <c r="G338" s="49">
        <v>18894.16</v>
      </c>
      <c r="H338">
        <v>0</v>
      </c>
      <c r="I338" s="49">
        <v>69154.009999999995</v>
      </c>
      <c r="J338" s="49">
        <v>1876.79</v>
      </c>
      <c r="K338">
        <v>0</v>
      </c>
      <c r="L338" s="49">
        <v>105828.52</v>
      </c>
      <c r="M338" s="49">
        <v>195906.94</v>
      </c>
      <c r="N338" s="49">
        <v>539277.03</v>
      </c>
    </row>
    <row r="339" spans="1:14" x14ac:dyDescent="0.2">
      <c r="A339">
        <v>69109</v>
      </c>
      <c r="B339" s="50">
        <v>30793516</v>
      </c>
      <c r="C339">
        <v>2.85</v>
      </c>
      <c r="D339">
        <v>0</v>
      </c>
      <c r="E339" s="49">
        <v>1026115.4</v>
      </c>
      <c r="F339">
        <v>0</v>
      </c>
      <c r="G339" s="49">
        <v>38630.31</v>
      </c>
      <c r="H339">
        <v>0</v>
      </c>
      <c r="I339" s="49">
        <v>141769.45000000001</v>
      </c>
      <c r="J339">
        <v>0</v>
      </c>
      <c r="K339" s="49">
        <v>5485.2</v>
      </c>
      <c r="L339" s="49">
        <v>224941.55</v>
      </c>
      <c r="M339" s="49">
        <v>410826.5</v>
      </c>
      <c r="N339" s="49">
        <v>1436941.9</v>
      </c>
    </row>
    <row r="340" spans="1:14" x14ac:dyDescent="0.2">
      <c r="A340">
        <v>70092</v>
      </c>
      <c r="B340" s="50">
        <v>22777697</v>
      </c>
      <c r="C340">
        <v>2.4900000000000002</v>
      </c>
      <c r="D340">
        <v>0</v>
      </c>
      <c r="E340" s="49">
        <v>761821.26</v>
      </c>
      <c r="F340">
        <v>0</v>
      </c>
      <c r="G340" s="49">
        <v>31932.32</v>
      </c>
      <c r="H340">
        <v>0</v>
      </c>
      <c r="I340" s="49">
        <v>206142.02</v>
      </c>
      <c r="J340">
        <v>0</v>
      </c>
      <c r="K340">
        <v>0</v>
      </c>
      <c r="L340" s="49">
        <v>189277.97</v>
      </c>
      <c r="M340" s="49">
        <v>427352.3</v>
      </c>
      <c r="N340" s="49">
        <v>1189173.56</v>
      </c>
    </row>
    <row r="341" spans="1:14" x14ac:dyDescent="0.2">
      <c r="A341">
        <v>70093</v>
      </c>
      <c r="B341" s="50">
        <v>86229353</v>
      </c>
      <c r="C341">
        <v>2.4500000000000002</v>
      </c>
      <c r="D341">
        <v>0</v>
      </c>
      <c r="E341" s="49">
        <v>2885203.97</v>
      </c>
      <c r="F341">
        <v>0</v>
      </c>
      <c r="G341" s="49">
        <v>92699.26</v>
      </c>
      <c r="H341" s="49">
        <v>1603.15</v>
      </c>
      <c r="I341" s="49">
        <v>632593.53</v>
      </c>
      <c r="J341">
        <v>0</v>
      </c>
      <c r="K341">
        <v>0</v>
      </c>
      <c r="L341" s="49">
        <v>524940.71</v>
      </c>
      <c r="M341" s="49">
        <v>1251836.6499999999</v>
      </c>
      <c r="N341" s="49">
        <v>4137040.62</v>
      </c>
    </row>
    <row r="342" spans="1:14" x14ac:dyDescent="0.2">
      <c r="A342">
        <v>71091</v>
      </c>
      <c r="B342" s="50">
        <v>54915018</v>
      </c>
      <c r="C342">
        <v>2.64</v>
      </c>
      <c r="D342">
        <v>0</v>
      </c>
      <c r="E342" s="49">
        <v>1833858.47</v>
      </c>
      <c r="F342">
        <v>557.35</v>
      </c>
      <c r="G342" s="49">
        <v>50312.73</v>
      </c>
      <c r="H342">
        <v>668.19</v>
      </c>
      <c r="I342" s="49">
        <v>181429.37</v>
      </c>
      <c r="J342" s="49">
        <v>6232.16</v>
      </c>
      <c r="K342">
        <v>0</v>
      </c>
      <c r="L342" s="49">
        <v>284792.62</v>
      </c>
      <c r="M342" s="49">
        <v>523992.42</v>
      </c>
      <c r="N342" s="49">
        <v>2357850.89</v>
      </c>
    </row>
    <row r="343" spans="1:14" x14ac:dyDescent="0.2">
      <c r="A343">
        <v>71092</v>
      </c>
      <c r="B343" s="50">
        <v>172615596</v>
      </c>
      <c r="C343">
        <v>2.78</v>
      </c>
      <c r="D343">
        <v>0</v>
      </c>
      <c r="E343" s="49">
        <v>5756119.0700000003</v>
      </c>
      <c r="F343" s="49">
        <v>1114.67</v>
      </c>
      <c r="G343" s="49">
        <v>114383.24</v>
      </c>
      <c r="H343">
        <v>0</v>
      </c>
      <c r="I343" s="49">
        <v>381511.15</v>
      </c>
      <c r="J343" s="49">
        <v>29628.18</v>
      </c>
      <c r="K343">
        <v>0</v>
      </c>
      <c r="L343" s="49">
        <v>597975.09</v>
      </c>
      <c r="M343" s="49">
        <v>1124612.33</v>
      </c>
      <c r="N343" s="49">
        <v>6880731.4000000004</v>
      </c>
    </row>
    <row r="344" spans="1:14" x14ac:dyDescent="0.2">
      <c r="A344">
        <v>72066</v>
      </c>
      <c r="B344" s="50">
        <v>8648445</v>
      </c>
      <c r="C344">
        <v>2.35</v>
      </c>
      <c r="D344">
        <v>0</v>
      </c>
      <c r="E344" s="49">
        <v>289670.58</v>
      </c>
      <c r="F344">
        <v>0</v>
      </c>
      <c r="G344" s="49">
        <v>15953.72</v>
      </c>
      <c r="H344">
        <v>0</v>
      </c>
      <c r="I344" s="49">
        <v>63367.61</v>
      </c>
      <c r="J344">
        <v>733.38</v>
      </c>
      <c r="K344">
        <v>0</v>
      </c>
      <c r="L344" s="49">
        <v>82307.5</v>
      </c>
      <c r="M344" s="49">
        <v>162362.21</v>
      </c>
      <c r="N344" s="49">
        <v>452032.79</v>
      </c>
    </row>
    <row r="345" spans="1:14" x14ac:dyDescent="0.2">
      <c r="A345">
        <v>72068</v>
      </c>
      <c r="B345" s="50">
        <v>41168758</v>
      </c>
      <c r="C345">
        <v>2.33</v>
      </c>
      <c r="D345">
        <v>0</v>
      </c>
      <c r="E345" s="49">
        <v>1379186.74</v>
      </c>
      <c r="F345">
        <v>0</v>
      </c>
      <c r="G345" s="49">
        <v>62400.25</v>
      </c>
      <c r="H345">
        <v>0</v>
      </c>
      <c r="I345" s="49">
        <v>247851.64</v>
      </c>
      <c r="J345">
        <v>0</v>
      </c>
      <c r="K345">
        <v>0</v>
      </c>
      <c r="L345" s="49">
        <v>348435</v>
      </c>
      <c r="M345" s="49">
        <v>658686.89</v>
      </c>
      <c r="N345" s="49">
        <v>2037873.63</v>
      </c>
    </row>
    <row r="346" spans="1:14" x14ac:dyDescent="0.2">
      <c r="A346">
        <v>72073</v>
      </c>
      <c r="B346" s="50">
        <v>11821606</v>
      </c>
      <c r="C346">
        <v>2.2999999999999998</v>
      </c>
      <c r="D346">
        <v>0</v>
      </c>
      <c r="E346" s="49">
        <v>396155.02</v>
      </c>
      <c r="F346">
        <v>0</v>
      </c>
      <c r="G346" s="49">
        <v>27585</v>
      </c>
      <c r="H346">
        <v>0</v>
      </c>
      <c r="I346" s="49">
        <v>109566.65</v>
      </c>
      <c r="J346">
        <v>0</v>
      </c>
      <c r="K346">
        <v>0</v>
      </c>
      <c r="L346" s="49">
        <v>148762.26</v>
      </c>
      <c r="M346" s="49">
        <v>285913.90999999997</v>
      </c>
      <c r="N346" s="49">
        <v>682068.93</v>
      </c>
    </row>
    <row r="347" spans="1:14" x14ac:dyDescent="0.2">
      <c r="A347">
        <v>72074</v>
      </c>
      <c r="B347" s="50">
        <v>261808124</v>
      </c>
      <c r="C347">
        <v>2.38</v>
      </c>
      <c r="D347">
        <v>0</v>
      </c>
      <c r="E347" s="49">
        <v>8766294.2100000009</v>
      </c>
      <c r="F347" s="49">
        <v>13543.7</v>
      </c>
      <c r="G347" s="49">
        <v>138553.69</v>
      </c>
      <c r="H347" s="49">
        <v>5981.59</v>
      </c>
      <c r="I347" s="49">
        <v>550330.51</v>
      </c>
      <c r="J347" s="49">
        <v>134967</v>
      </c>
      <c r="K347">
        <v>0</v>
      </c>
      <c r="L347" s="49">
        <v>686520.37</v>
      </c>
      <c r="M347" s="49">
        <v>1529896.86</v>
      </c>
      <c r="N347" s="49">
        <v>10296191.07</v>
      </c>
    </row>
    <row r="348" spans="1:14" x14ac:dyDescent="0.2">
      <c r="A348">
        <v>73099</v>
      </c>
      <c r="B348" s="50">
        <v>52294071</v>
      </c>
      <c r="C348">
        <v>2.4500000000000002</v>
      </c>
      <c r="D348">
        <v>0</v>
      </c>
      <c r="E348" s="49">
        <v>1749741.31</v>
      </c>
      <c r="F348">
        <v>0</v>
      </c>
      <c r="G348" s="49">
        <v>104933.52</v>
      </c>
      <c r="H348">
        <v>0</v>
      </c>
      <c r="I348" s="49">
        <v>239260.38</v>
      </c>
      <c r="J348">
        <v>0</v>
      </c>
      <c r="K348">
        <v>0</v>
      </c>
      <c r="L348" s="49">
        <v>595442.88</v>
      </c>
      <c r="M348" s="49">
        <v>939636.78</v>
      </c>
      <c r="N348" s="49">
        <v>2689378.09</v>
      </c>
    </row>
    <row r="349" spans="1:14" x14ac:dyDescent="0.2">
      <c r="A349">
        <v>73102</v>
      </c>
      <c r="B349" s="50">
        <v>45844092</v>
      </c>
      <c r="C349">
        <v>2.5</v>
      </c>
      <c r="D349">
        <v>0</v>
      </c>
      <c r="E349" s="49">
        <v>1533141.05</v>
      </c>
      <c r="F349">
        <v>0</v>
      </c>
      <c r="G349" s="49">
        <v>55980.43</v>
      </c>
      <c r="H349">
        <v>0</v>
      </c>
      <c r="I349" s="49">
        <v>131167.72</v>
      </c>
      <c r="J349">
        <v>0</v>
      </c>
      <c r="K349">
        <v>0</v>
      </c>
      <c r="L349" s="49">
        <v>321622.81</v>
      </c>
      <c r="M349" s="49">
        <v>508770.96</v>
      </c>
      <c r="N349" s="49">
        <v>2041912.01</v>
      </c>
    </row>
    <row r="350" spans="1:14" x14ac:dyDescent="0.2">
      <c r="A350">
        <v>73105</v>
      </c>
      <c r="B350" s="50">
        <v>5899069</v>
      </c>
      <c r="C350">
        <v>2.39</v>
      </c>
      <c r="D350">
        <v>0</v>
      </c>
      <c r="E350" s="49">
        <v>197502.19</v>
      </c>
      <c r="F350">
        <v>0</v>
      </c>
      <c r="G350" s="49">
        <v>14580.45</v>
      </c>
      <c r="H350">
        <v>0</v>
      </c>
      <c r="I350" s="49">
        <v>33146.22</v>
      </c>
      <c r="J350">
        <v>0</v>
      </c>
      <c r="K350">
        <v>0</v>
      </c>
      <c r="L350" s="49">
        <v>86773.56</v>
      </c>
      <c r="M350" s="49">
        <v>134500.23000000001</v>
      </c>
      <c r="N350" s="49">
        <v>332002.42</v>
      </c>
    </row>
    <row r="351" spans="1:14" x14ac:dyDescent="0.2">
      <c r="A351">
        <v>73106</v>
      </c>
      <c r="B351" s="50">
        <v>61492292</v>
      </c>
      <c r="C351">
        <v>2.67</v>
      </c>
      <c r="D351">
        <v>0</v>
      </c>
      <c r="E351" s="49">
        <v>2052870.36</v>
      </c>
      <c r="F351">
        <v>0</v>
      </c>
      <c r="G351" s="49">
        <v>115468.41</v>
      </c>
      <c r="H351">
        <v>0</v>
      </c>
      <c r="I351" s="49">
        <v>255379.99</v>
      </c>
      <c r="J351">
        <v>0</v>
      </c>
      <c r="K351">
        <v>0</v>
      </c>
      <c r="L351" s="49">
        <v>692477.54</v>
      </c>
      <c r="M351" s="49">
        <v>1063325.94</v>
      </c>
      <c r="N351" s="49">
        <v>3116196.3</v>
      </c>
    </row>
    <row r="352" spans="1:14" x14ac:dyDescent="0.2">
      <c r="A352">
        <v>73108</v>
      </c>
      <c r="B352" s="50">
        <v>208665584</v>
      </c>
      <c r="C352">
        <v>2.66</v>
      </c>
      <c r="D352">
        <v>0</v>
      </c>
      <c r="E352" s="49">
        <v>6966847.2300000004</v>
      </c>
      <c r="F352">
        <v>0</v>
      </c>
      <c r="G352" s="49">
        <v>285290.58</v>
      </c>
      <c r="H352">
        <v>0</v>
      </c>
      <c r="I352" s="49">
        <v>636551.82999999996</v>
      </c>
      <c r="J352">
        <v>0</v>
      </c>
      <c r="K352">
        <v>0</v>
      </c>
      <c r="L352" s="49">
        <v>1705833.82</v>
      </c>
      <c r="M352" s="49">
        <v>2627676.2200000002</v>
      </c>
      <c r="N352" s="49">
        <v>9594523.4499999993</v>
      </c>
    </row>
    <row r="353" spans="1:14" x14ac:dyDescent="0.2">
      <c r="A353">
        <v>74187</v>
      </c>
      <c r="B353" s="50">
        <v>19044110</v>
      </c>
      <c r="C353">
        <v>2.23</v>
      </c>
      <c r="D353">
        <v>0</v>
      </c>
      <c r="E353" s="49">
        <v>638646.31999999995</v>
      </c>
      <c r="F353">
        <v>0</v>
      </c>
      <c r="G353" s="49">
        <v>36489.89</v>
      </c>
      <c r="H353">
        <v>0</v>
      </c>
      <c r="I353" s="49">
        <v>86390.34</v>
      </c>
      <c r="J353">
        <v>0</v>
      </c>
      <c r="K353">
        <v>0</v>
      </c>
      <c r="L353" s="49">
        <v>106425.97</v>
      </c>
      <c r="M353" s="49">
        <v>229306.2</v>
      </c>
      <c r="N353" s="49">
        <v>867952.52</v>
      </c>
    </row>
    <row r="354" spans="1:14" x14ac:dyDescent="0.2">
      <c r="A354">
        <v>74190</v>
      </c>
      <c r="B354" s="50">
        <v>17513480</v>
      </c>
      <c r="C354">
        <v>2.27</v>
      </c>
      <c r="D354">
        <v>0</v>
      </c>
      <c r="E354" s="49">
        <v>587076.18999999994</v>
      </c>
      <c r="F354">
        <v>0</v>
      </c>
      <c r="G354" s="49">
        <v>36008.67</v>
      </c>
      <c r="H354">
        <v>0</v>
      </c>
      <c r="I354" s="49">
        <v>70902.19</v>
      </c>
      <c r="J354">
        <v>0</v>
      </c>
      <c r="K354">
        <v>0</v>
      </c>
      <c r="L354" s="49">
        <v>133059.88</v>
      </c>
      <c r="M354" s="49">
        <v>239970.74</v>
      </c>
      <c r="N354" s="49">
        <v>827046.93</v>
      </c>
    </row>
    <row r="355" spans="1:14" x14ac:dyDescent="0.2">
      <c r="A355">
        <v>74194</v>
      </c>
      <c r="B355" s="50">
        <v>11092040</v>
      </c>
      <c r="C355">
        <v>2.14</v>
      </c>
      <c r="D355">
        <v>0</v>
      </c>
      <c r="E355" s="49">
        <v>372315.19</v>
      </c>
      <c r="F355">
        <v>0</v>
      </c>
      <c r="G355" s="49">
        <v>24487.88</v>
      </c>
      <c r="H355">
        <v>0</v>
      </c>
      <c r="I355" s="49">
        <v>50306.07</v>
      </c>
      <c r="J355" s="49">
        <v>1262.8699999999999</v>
      </c>
      <c r="K355">
        <v>0</v>
      </c>
      <c r="L355" s="49">
        <v>93360.960000000006</v>
      </c>
      <c r="M355" s="49">
        <v>169417.78</v>
      </c>
      <c r="N355" s="49">
        <v>541732.97</v>
      </c>
    </row>
    <row r="356" spans="1:14" x14ac:dyDescent="0.2">
      <c r="A356">
        <v>74195</v>
      </c>
      <c r="B356" s="50">
        <v>5795380</v>
      </c>
      <c r="C356">
        <v>2.59</v>
      </c>
      <c r="D356">
        <v>0</v>
      </c>
      <c r="E356" s="49">
        <v>193633.09</v>
      </c>
      <c r="F356">
        <v>0</v>
      </c>
      <c r="G356" s="49">
        <v>16276.54</v>
      </c>
      <c r="H356">
        <v>0</v>
      </c>
      <c r="I356" s="49">
        <v>32541.73</v>
      </c>
      <c r="J356">
        <v>73.5</v>
      </c>
      <c r="K356">
        <v>0</v>
      </c>
      <c r="L356" s="49">
        <v>64841.440000000002</v>
      </c>
      <c r="M356" s="49">
        <v>113733.2</v>
      </c>
      <c r="N356" s="49">
        <v>307366.28999999998</v>
      </c>
    </row>
    <row r="357" spans="1:14" x14ac:dyDescent="0.2">
      <c r="A357">
        <v>74197</v>
      </c>
      <c r="B357" s="50">
        <v>11860560</v>
      </c>
      <c r="C357">
        <v>2.2000000000000002</v>
      </c>
      <c r="D357">
        <v>0</v>
      </c>
      <c r="E357" s="49">
        <v>397867.23</v>
      </c>
      <c r="F357">
        <v>0</v>
      </c>
      <c r="G357" s="49">
        <v>27037.21</v>
      </c>
      <c r="H357">
        <v>0</v>
      </c>
      <c r="I357" s="49">
        <v>55170.09</v>
      </c>
      <c r="J357">
        <v>0</v>
      </c>
      <c r="K357">
        <v>0</v>
      </c>
      <c r="L357" s="49">
        <v>101325.88</v>
      </c>
      <c r="M357" s="49">
        <v>183533.18</v>
      </c>
      <c r="N357" s="49">
        <v>581400.41</v>
      </c>
    </row>
    <row r="358" spans="1:14" x14ac:dyDescent="0.2">
      <c r="A358">
        <v>74201</v>
      </c>
      <c r="B358" s="50">
        <v>162607380</v>
      </c>
      <c r="C358">
        <v>2.16</v>
      </c>
      <c r="D358">
        <v>0</v>
      </c>
      <c r="E358" s="49">
        <v>5456960.5800000001</v>
      </c>
      <c r="F358">
        <v>0</v>
      </c>
      <c r="G358" s="49">
        <v>135906.93</v>
      </c>
      <c r="H358">
        <v>0</v>
      </c>
      <c r="I358" s="49">
        <v>275203.93</v>
      </c>
      <c r="J358">
        <v>0</v>
      </c>
      <c r="K358">
        <v>0</v>
      </c>
      <c r="L358" s="49">
        <v>545698.34</v>
      </c>
      <c r="M358" s="49">
        <v>956809.2</v>
      </c>
      <c r="N358" s="49">
        <v>6413769.7800000003</v>
      </c>
    </row>
    <row r="359" spans="1:14" x14ac:dyDescent="0.2">
      <c r="A359">
        <v>74202</v>
      </c>
      <c r="B359" s="50">
        <v>8963620</v>
      </c>
      <c r="C359">
        <v>2.21</v>
      </c>
      <c r="D359">
        <v>0</v>
      </c>
      <c r="E359" s="49">
        <v>300657.46999999997</v>
      </c>
      <c r="F359">
        <v>0</v>
      </c>
      <c r="G359" s="49">
        <v>21716.15</v>
      </c>
      <c r="H359">
        <v>0</v>
      </c>
      <c r="I359" s="49">
        <v>44362.47</v>
      </c>
      <c r="J359">
        <v>0</v>
      </c>
      <c r="K359">
        <v>0</v>
      </c>
      <c r="L359" s="49">
        <v>83693.23</v>
      </c>
      <c r="M359" s="49">
        <v>149771.84</v>
      </c>
      <c r="N359" s="49">
        <v>450429.31</v>
      </c>
    </row>
    <row r="360" spans="1:14" x14ac:dyDescent="0.2">
      <c r="A360">
        <v>75084</v>
      </c>
      <c r="B360" s="50">
        <v>7940410</v>
      </c>
      <c r="C360">
        <v>1.69</v>
      </c>
      <c r="D360">
        <v>0</v>
      </c>
      <c r="E360" s="49">
        <v>267753.25</v>
      </c>
      <c r="F360">
        <v>0</v>
      </c>
      <c r="G360" s="49">
        <v>7532.34</v>
      </c>
      <c r="H360">
        <v>0</v>
      </c>
      <c r="I360" s="49">
        <v>26370.45</v>
      </c>
      <c r="J360">
        <v>596.39</v>
      </c>
      <c r="K360">
        <v>279.98</v>
      </c>
      <c r="L360" s="49">
        <v>88561.69</v>
      </c>
      <c r="M360" s="49">
        <v>123340.85</v>
      </c>
      <c r="N360" s="49">
        <v>391094.1</v>
      </c>
    </row>
    <row r="361" spans="1:14" x14ac:dyDescent="0.2">
      <c r="A361">
        <v>75085</v>
      </c>
      <c r="B361" s="50">
        <v>22780328</v>
      </c>
      <c r="C361">
        <v>1.65</v>
      </c>
      <c r="D361">
        <v>0</v>
      </c>
      <c r="E361" s="49">
        <v>768472.72</v>
      </c>
      <c r="F361">
        <v>41.72</v>
      </c>
      <c r="G361" s="49">
        <v>20868.810000000001</v>
      </c>
      <c r="H361" s="49">
        <v>4587.76</v>
      </c>
      <c r="I361" s="49">
        <v>73318.91</v>
      </c>
      <c r="J361" s="49">
        <v>21800.02</v>
      </c>
      <c r="K361">
        <v>0</v>
      </c>
      <c r="L361" s="49">
        <v>265436.95</v>
      </c>
      <c r="M361" s="49">
        <v>386054.16</v>
      </c>
      <c r="N361" s="49">
        <v>1154526.8799999999</v>
      </c>
    </row>
    <row r="362" spans="1:14" x14ac:dyDescent="0.2">
      <c r="A362">
        <v>75086</v>
      </c>
      <c r="B362" s="50">
        <v>9861044</v>
      </c>
      <c r="C362">
        <v>2.02</v>
      </c>
      <c r="D362">
        <v>0</v>
      </c>
      <c r="E362" s="49">
        <v>331401.49</v>
      </c>
      <c r="F362">
        <v>0</v>
      </c>
      <c r="G362" s="49">
        <v>10810.76</v>
      </c>
      <c r="H362">
        <v>0</v>
      </c>
      <c r="I362" s="49">
        <v>26885.86</v>
      </c>
      <c r="J362">
        <v>236.82</v>
      </c>
      <c r="K362">
        <v>0</v>
      </c>
      <c r="L362" s="49">
        <v>114354.32</v>
      </c>
      <c r="M362" s="49">
        <v>152287.76</v>
      </c>
      <c r="N362" s="49">
        <v>483689.25</v>
      </c>
    </row>
    <row r="363" spans="1:14" x14ac:dyDescent="0.2">
      <c r="A363">
        <v>75087</v>
      </c>
      <c r="B363" s="50">
        <v>25486029</v>
      </c>
      <c r="C363">
        <v>1.76</v>
      </c>
      <c r="D363">
        <v>0</v>
      </c>
      <c r="E363" s="49">
        <v>858785.39</v>
      </c>
      <c r="F363">
        <v>0</v>
      </c>
      <c r="G363" s="49">
        <v>24749.09</v>
      </c>
      <c r="H363">
        <v>0</v>
      </c>
      <c r="I363" s="49">
        <v>86153.67</v>
      </c>
      <c r="J363">
        <v>0</v>
      </c>
      <c r="K363">
        <v>0</v>
      </c>
      <c r="L363" s="49">
        <v>291136.21999999997</v>
      </c>
      <c r="M363" s="49">
        <v>402038.98</v>
      </c>
      <c r="N363" s="49">
        <v>1260824.3700000001</v>
      </c>
    </row>
    <row r="364" spans="1:14" x14ac:dyDescent="0.2">
      <c r="A364">
        <v>76081</v>
      </c>
      <c r="B364" s="50">
        <v>11091431</v>
      </c>
      <c r="C364">
        <v>2.68</v>
      </c>
      <c r="D364">
        <v>0</v>
      </c>
      <c r="E364" s="49">
        <v>370240.4</v>
      </c>
      <c r="F364" s="49">
        <v>7902.05</v>
      </c>
      <c r="G364" s="49">
        <v>8260.1200000000008</v>
      </c>
      <c r="H364" s="49">
        <v>1540.39</v>
      </c>
      <c r="I364" s="49">
        <v>98267.839999999997</v>
      </c>
      <c r="J364" s="49">
        <v>5125.2299999999996</v>
      </c>
      <c r="K364">
        <v>0</v>
      </c>
      <c r="L364" s="49">
        <v>92869.2</v>
      </c>
      <c r="M364" s="49">
        <v>213964.83</v>
      </c>
      <c r="N364" s="49">
        <v>584205.23</v>
      </c>
    </row>
    <row r="365" spans="1:14" x14ac:dyDescent="0.2">
      <c r="A365">
        <v>76082</v>
      </c>
      <c r="B365" s="50">
        <v>44604385</v>
      </c>
      <c r="C365">
        <v>2.69</v>
      </c>
      <c r="D365">
        <v>0</v>
      </c>
      <c r="E365" s="49">
        <v>1488775.28</v>
      </c>
      <c r="F365">
        <v>0</v>
      </c>
      <c r="G365" s="49">
        <v>26241.32</v>
      </c>
      <c r="H365">
        <v>0</v>
      </c>
      <c r="I365" s="49">
        <v>325991.37</v>
      </c>
      <c r="J365">
        <v>0</v>
      </c>
      <c r="K365">
        <v>0</v>
      </c>
      <c r="L365" s="49">
        <v>270695.56</v>
      </c>
      <c r="M365" s="49">
        <v>622928.25</v>
      </c>
      <c r="N365" s="49">
        <v>2111703.5299999998</v>
      </c>
    </row>
    <row r="366" spans="1:14" x14ac:dyDescent="0.2">
      <c r="A366">
        <v>76083</v>
      </c>
      <c r="B366" s="50">
        <v>61205634</v>
      </c>
      <c r="C366">
        <v>2.73</v>
      </c>
      <c r="D366">
        <v>0</v>
      </c>
      <c r="E366" s="49">
        <v>2042040.9</v>
      </c>
      <c r="F366" s="49">
        <v>4249.5600000000004</v>
      </c>
      <c r="G366" s="49">
        <v>34158.47</v>
      </c>
      <c r="H366" s="49">
        <v>1059.6400000000001</v>
      </c>
      <c r="I366" s="49">
        <v>360795.44</v>
      </c>
      <c r="J366" s="49">
        <v>28535.91</v>
      </c>
      <c r="K366">
        <v>0</v>
      </c>
      <c r="L366" s="49">
        <v>330969.23</v>
      </c>
      <c r="M366" s="49">
        <v>759768.24</v>
      </c>
      <c r="N366" s="49">
        <v>2801809.14</v>
      </c>
    </row>
    <row r="367" spans="1:14" x14ac:dyDescent="0.2">
      <c r="A367">
        <v>77100</v>
      </c>
      <c r="B367" s="50">
        <v>4813135</v>
      </c>
      <c r="C367">
        <v>3.15</v>
      </c>
      <c r="D367">
        <v>0</v>
      </c>
      <c r="E367" s="49">
        <v>159890.18</v>
      </c>
      <c r="F367">
        <v>0</v>
      </c>
      <c r="G367" s="49">
        <v>6086.82</v>
      </c>
      <c r="H367">
        <v>0</v>
      </c>
      <c r="I367" s="49">
        <v>20117.240000000002</v>
      </c>
      <c r="J367">
        <v>868.84</v>
      </c>
      <c r="K367" s="49">
        <v>22000.78</v>
      </c>
      <c r="L367" s="49">
        <v>42401.35</v>
      </c>
      <c r="M367" s="49">
        <v>91475.03</v>
      </c>
      <c r="N367" s="49">
        <v>251365.21</v>
      </c>
    </row>
    <row r="368" spans="1:14" x14ac:dyDescent="0.2">
      <c r="A368">
        <v>77101</v>
      </c>
      <c r="B368" s="50">
        <v>9242577</v>
      </c>
      <c r="C368">
        <v>3.23</v>
      </c>
      <c r="D368">
        <v>0</v>
      </c>
      <c r="E368" s="49">
        <v>306780.63</v>
      </c>
      <c r="F368" s="49">
        <v>3051.15</v>
      </c>
      <c r="G368" s="49">
        <v>24391.49</v>
      </c>
      <c r="H368">
        <v>0</v>
      </c>
      <c r="I368" s="49">
        <v>54875.1</v>
      </c>
      <c r="J368">
        <v>953.1</v>
      </c>
      <c r="K368" s="49">
        <v>4791.54</v>
      </c>
      <c r="L368" s="49">
        <v>148766.29</v>
      </c>
      <c r="M368" s="49">
        <v>236828.66</v>
      </c>
      <c r="N368" s="49">
        <v>543609.29</v>
      </c>
    </row>
    <row r="369" spans="1:14" x14ac:dyDescent="0.2">
      <c r="A369">
        <v>77102</v>
      </c>
      <c r="B369" s="50">
        <v>33977316</v>
      </c>
      <c r="C369">
        <v>3</v>
      </c>
      <c r="D369">
        <v>0</v>
      </c>
      <c r="E369" s="49">
        <v>1130459.28</v>
      </c>
      <c r="F369">
        <v>0</v>
      </c>
      <c r="G369" s="49">
        <v>48338.43</v>
      </c>
      <c r="H369">
        <v>0</v>
      </c>
      <c r="I369" s="49">
        <v>110563.07</v>
      </c>
      <c r="J369">
        <v>0</v>
      </c>
      <c r="K369" s="49">
        <v>8124.6</v>
      </c>
      <c r="L369" s="49">
        <v>263734.32</v>
      </c>
      <c r="M369" s="49">
        <v>430760.42</v>
      </c>
      <c r="N369" s="49">
        <v>1561219.7</v>
      </c>
    </row>
    <row r="370" spans="1:14" x14ac:dyDescent="0.2">
      <c r="A370">
        <v>77103</v>
      </c>
      <c r="B370" s="50">
        <v>10855996</v>
      </c>
      <c r="C370">
        <v>2.94</v>
      </c>
      <c r="D370">
        <v>0</v>
      </c>
      <c r="E370" s="49">
        <v>361413.26</v>
      </c>
      <c r="F370">
        <v>0</v>
      </c>
      <c r="G370" s="49">
        <v>17190.900000000001</v>
      </c>
      <c r="H370">
        <v>0</v>
      </c>
      <c r="I370" s="49">
        <v>36960.879999999997</v>
      </c>
      <c r="J370">
        <v>0</v>
      </c>
      <c r="K370">
        <v>0</v>
      </c>
      <c r="L370" s="49">
        <v>101638.96</v>
      </c>
      <c r="M370" s="49">
        <v>155790.74</v>
      </c>
      <c r="N370" s="49">
        <v>517204</v>
      </c>
    </row>
    <row r="371" spans="1:14" x14ac:dyDescent="0.2">
      <c r="A371">
        <v>77104</v>
      </c>
      <c r="B371" s="50">
        <v>14098386</v>
      </c>
      <c r="C371">
        <v>2.91</v>
      </c>
      <c r="D371">
        <v>0</v>
      </c>
      <c r="E371" s="49">
        <v>469502.62</v>
      </c>
      <c r="F371" s="49">
        <v>3982.68</v>
      </c>
      <c r="G371" s="49">
        <v>9062.6299999999992</v>
      </c>
      <c r="H371">
        <v>0</v>
      </c>
      <c r="I371" s="49">
        <v>28458.54</v>
      </c>
      <c r="J371" s="49">
        <v>2605.3200000000002</v>
      </c>
      <c r="K371" s="49">
        <v>4452.2</v>
      </c>
      <c r="L371" s="49">
        <v>74643.289999999994</v>
      </c>
      <c r="M371" s="49">
        <v>123204.66</v>
      </c>
      <c r="N371" s="49">
        <v>592707.28</v>
      </c>
    </row>
    <row r="372" spans="1:14" x14ac:dyDescent="0.2">
      <c r="A372">
        <v>78001</v>
      </c>
      <c r="B372" s="50">
        <v>15415980</v>
      </c>
      <c r="C372">
        <v>2.4</v>
      </c>
      <c r="D372">
        <v>0</v>
      </c>
      <c r="E372" s="49">
        <v>516077.68</v>
      </c>
      <c r="F372">
        <v>0</v>
      </c>
      <c r="G372" s="49">
        <v>59184.3</v>
      </c>
      <c r="H372">
        <v>0</v>
      </c>
      <c r="I372" s="49">
        <v>87256.27</v>
      </c>
      <c r="J372">
        <v>706.56</v>
      </c>
      <c r="K372">
        <v>0</v>
      </c>
      <c r="L372" s="49">
        <v>165476.53</v>
      </c>
      <c r="M372" s="49">
        <v>312623.65999999997</v>
      </c>
      <c r="N372" s="49">
        <v>828701.34</v>
      </c>
    </row>
    <row r="373" spans="1:14" x14ac:dyDescent="0.2">
      <c r="A373">
        <v>78002</v>
      </c>
      <c r="B373" s="50">
        <v>21976870</v>
      </c>
      <c r="C373">
        <v>2.2599999999999998</v>
      </c>
      <c r="D373">
        <v>0</v>
      </c>
      <c r="E373" s="49">
        <v>736770.61</v>
      </c>
      <c r="F373" s="49">
        <v>2234.2199999999998</v>
      </c>
      <c r="G373" s="49">
        <v>130519.96</v>
      </c>
      <c r="H373" s="49">
        <v>13120.03</v>
      </c>
      <c r="I373" s="49">
        <v>192427.47</v>
      </c>
      <c r="J373" s="49">
        <v>3330.71</v>
      </c>
      <c r="K373">
        <v>0</v>
      </c>
      <c r="L373" s="49">
        <v>369713.26</v>
      </c>
      <c r="M373" s="49">
        <v>711345.65</v>
      </c>
      <c r="N373" s="49">
        <v>1448116.26</v>
      </c>
    </row>
    <row r="374" spans="1:14" x14ac:dyDescent="0.2">
      <c r="A374">
        <v>78003</v>
      </c>
      <c r="B374" s="50">
        <v>8069830</v>
      </c>
      <c r="C374">
        <v>2.34</v>
      </c>
      <c r="D374">
        <v>0</v>
      </c>
      <c r="E374" s="49">
        <v>270318.15999999997</v>
      </c>
      <c r="F374">
        <v>0</v>
      </c>
      <c r="G374" s="49">
        <v>29306.23</v>
      </c>
      <c r="H374">
        <v>0</v>
      </c>
      <c r="I374" s="49">
        <v>43206.61</v>
      </c>
      <c r="J374">
        <v>910.37</v>
      </c>
      <c r="K374">
        <v>0</v>
      </c>
      <c r="L374" s="49">
        <v>85692.52</v>
      </c>
      <c r="M374" s="49">
        <v>159115.73000000001</v>
      </c>
      <c r="N374" s="49">
        <v>429433.89</v>
      </c>
    </row>
    <row r="375" spans="1:14" x14ac:dyDescent="0.2">
      <c r="A375">
        <v>78004</v>
      </c>
      <c r="B375" s="50">
        <v>5793378</v>
      </c>
      <c r="C375">
        <v>2.25</v>
      </c>
      <c r="D375">
        <v>0</v>
      </c>
      <c r="E375" s="49">
        <v>194241.83</v>
      </c>
      <c r="F375">
        <v>0</v>
      </c>
      <c r="G375" s="49">
        <v>39027.33</v>
      </c>
      <c r="H375">
        <v>0</v>
      </c>
      <c r="I375" s="49">
        <v>57538.55</v>
      </c>
      <c r="J375">
        <v>312.07</v>
      </c>
      <c r="K375">
        <v>0</v>
      </c>
      <c r="L375" s="49">
        <v>114833.64</v>
      </c>
      <c r="M375" s="49">
        <v>211711.59</v>
      </c>
      <c r="N375" s="49">
        <v>405953.42</v>
      </c>
    </row>
    <row r="376" spans="1:14" x14ac:dyDescent="0.2">
      <c r="A376">
        <v>78005</v>
      </c>
      <c r="B376" s="50">
        <v>21905327</v>
      </c>
      <c r="C376">
        <v>2.31</v>
      </c>
      <c r="D376">
        <v>0</v>
      </c>
      <c r="E376" s="49">
        <v>733996.47</v>
      </c>
      <c r="F376">
        <v>0</v>
      </c>
      <c r="G376" s="49">
        <v>111935.52</v>
      </c>
      <c r="H376">
        <v>0</v>
      </c>
      <c r="I376" s="49">
        <v>165028.16</v>
      </c>
      <c r="J376">
        <v>0</v>
      </c>
      <c r="K376">
        <v>0</v>
      </c>
      <c r="L376" s="49">
        <v>315181.69</v>
      </c>
      <c r="M376" s="49">
        <v>592145.37</v>
      </c>
      <c r="N376" s="49">
        <v>1326141.8400000001</v>
      </c>
    </row>
    <row r="377" spans="1:14" x14ac:dyDescent="0.2">
      <c r="A377">
        <v>78009</v>
      </c>
      <c r="B377" s="50">
        <v>9212880</v>
      </c>
      <c r="C377">
        <v>2.2799999999999998</v>
      </c>
      <c r="D377">
        <v>0</v>
      </c>
      <c r="E377" s="49">
        <v>308796.94</v>
      </c>
      <c r="F377">
        <v>0</v>
      </c>
      <c r="G377" s="49">
        <v>36772.1</v>
      </c>
      <c r="H377">
        <v>0</v>
      </c>
      <c r="I377" s="49">
        <v>56099.58</v>
      </c>
      <c r="J377">
        <v>422.53</v>
      </c>
      <c r="K377">
        <v>0</v>
      </c>
      <c r="L377" s="49">
        <v>107628.85</v>
      </c>
      <c r="M377" s="49">
        <v>200923.06</v>
      </c>
      <c r="N377" s="49">
        <v>509720</v>
      </c>
    </row>
    <row r="378" spans="1:14" x14ac:dyDescent="0.2">
      <c r="A378">
        <v>78012</v>
      </c>
      <c r="B378" s="50">
        <v>40469912</v>
      </c>
      <c r="C378">
        <v>2.25</v>
      </c>
      <c r="D378">
        <v>0</v>
      </c>
      <c r="E378" s="49">
        <v>1356885.33</v>
      </c>
      <c r="F378">
        <v>0</v>
      </c>
      <c r="G378" s="49">
        <v>221440.76</v>
      </c>
      <c r="H378">
        <v>0</v>
      </c>
      <c r="I378" s="49">
        <v>326473.33</v>
      </c>
      <c r="J378">
        <v>0</v>
      </c>
      <c r="K378">
        <v>0</v>
      </c>
      <c r="L378" s="49">
        <v>628928.61</v>
      </c>
      <c r="M378" s="49">
        <v>1176842.7</v>
      </c>
      <c r="N378" s="49">
        <v>2533728.0299999998</v>
      </c>
    </row>
    <row r="379" spans="1:14" x14ac:dyDescent="0.2">
      <c r="A379">
        <v>79077</v>
      </c>
      <c r="B379" s="50">
        <v>208692559</v>
      </c>
      <c r="C379">
        <v>2.69</v>
      </c>
      <c r="D379">
        <v>0</v>
      </c>
      <c r="E379" s="49">
        <v>6965600.4100000001</v>
      </c>
      <c r="F379" s="49">
        <v>11458.69</v>
      </c>
      <c r="G379" s="49">
        <v>286319.06</v>
      </c>
      <c r="H379">
        <v>791.53</v>
      </c>
      <c r="I379" s="49">
        <v>401268.99</v>
      </c>
      <c r="J379" s="49">
        <v>315482.02</v>
      </c>
      <c r="K379">
        <v>0</v>
      </c>
      <c r="L379" s="49">
        <v>856414.01</v>
      </c>
      <c r="M379" s="49">
        <v>1871734.3</v>
      </c>
      <c r="N379" s="49">
        <v>8837334.7100000009</v>
      </c>
    </row>
    <row r="380" spans="1:14" x14ac:dyDescent="0.2">
      <c r="A380">
        <v>79078</v>
      </c>
      <c r="B380" s="50">
        <v>12583103</v>
      </c>
      <c r="C380">
        <v>2.65</v>
      </c>
      <c r="D380">
        <v>0</v>
      </c>
      <c r="E380" s="49">
        <v>420163.02</v>
      </c>
      <c r="F380" s="49">
        <v>4766.6499999999996</v>
      </c>
      <c r="G380" s="49">
        <v>17644.27</v>
      </c>
      <c r="H380">
        <v>0</v>
      </c>
      <c r="I380" s="49">
        <v>23049.35</v>
      </c>
      <c r="J380" s="49">
        <v>25066.94</v>
      </c>
      <c r="K380">
        <v>0</v>
      </c>
      <c r="L380" s="49">
        <v>52877.760000000002</v>
      </c>
      <c r="M380" s="49">
        <v>123404.96</v>
      </c>
      <c r="N380" s="49">
        <v>543567.98</v>
      </c>
    </row>
    <row r="381" spans="1:14" x14ac:dyDescent="0.2">
      <c r="A381">
        <v>80116</v>
      </c>
      <c r="B381" s="50">
        <v>18363386</v>
      </c>
      <c r="C381">
        <v>1.86</v>
      </c>
      <c r="D381">
        <v>0</v>
      </c>
      <c r="E381" s="49">
        <v>618148.67000000004</v>
      </c>
      <c r="F381">
        <v>0</v>
      </c>
      <c r="G381" s="49">
        <v>17807.36</v>
      </c>
      <c r="H381">
        <v>0</v>
      </c>
      <c r="I381" s="49">
        <v>67092.38</v>
      </c>
      <c r="J381">
        <v>264.89</v>
      </c>
      <c r="K381">
        <v>0</v>
      </c>
      <c r="L381" s="49">
        <v>162286.54</v>
      </c>
      <c r="M381" s="49">
        <v>247451.16</v>
      </c>
      <c r="N381" s="49">
        <v>865599.83</v>
      </c>
    </row>
    <row r="382" spans="1:14" x14ac:dyDescent="0.2">
      <c r="A382">
        <v>80118</v>
      </c>
      <c r="B382" s="50">
        <v>14375378</v>
      </c>
      <c r="C382">
        <v>1.95</v>
      </c>
      <c r="D382">
        <v>0</v>
      </c>
      <c r="E382" s="49">
        <v>483460.49</v>
      </c>
      <c r="F382">
        <v>0</v>
      </c>
      <c r="G382" s="49">
        <v>14581.76</v>
      </c>
      <c r="H382">
        <v>0</v>
      </c>
      <c r="I382" s="49">
        <v>61407.4</v>
      </c>
      <c r="J382">
        <v>0</v>
      </c>
      <c r="K382">
        <v>0</v>
      </c>
      <c r="L382" s="49">
        <v>147014.79</v>
      </c>
      <c r="M382" s="49">
        <v>223003.94</v>
      </c>
      <c r="N382" s="49">
        <v>706464.43</v>
      </c>
    </row>
    <row r="383" spans="1:14" x14ac:dyDescent="0.2">
      <c r="A383">
        <v>80119</v>
      </c>
      <c r="B383" s="50">
        <v>28151328</v>
      </c>
      <c r="C383">
        <v>1.95</v>
      </c>
      <c r="D383">
        <v>0</v>
      </c>
      <c r="E383" s="49">
        <v>946761.53</v>
      </c>
      <c r="F383">
        <v>0</v>
      </c>
      <c r="G383" s="49">
        <v>25906.97</v>
      </c>
      <c r="H383">
        <v>0</v>
      </c>
      <c r="I383" s="49">
        <v>103730.22</v>
      </c>
      <c r="J383">
        <v>0</v>
      </c>
      <c r="K383">
        <v>0</v>
      </c>
      <c r="L383" s="49">
        <v>225872.25</v>
      </c>
      <c r="M383" s="49">
        <v>355509.44</v>
      </c>
      <c r="N383" s="49">
        <v>1302270.97</v>
      </c>
    </row>
    <row r="384" spans="1:14" x14ac:dyDescent="0.2">
      <c r="A384">
        <v>80121</v>
      </c>
      <c r="B384" s="50">
        <v>17019500</v>
      </c>
      <c r="C384">
        <v>1.97</v>
      </c>
      <c r="D384">
        <v>0</v>
      </c>
      <c r="E384" s="49">
        <v>572268.6</v>
      </c>
      <c r="F384">
        <v>0</v>
      </c>
      <c r="G384" s="49">
        <v>15880.2</v>
      </c>
      <c r="H384">
        <v>0</v>
      </c>
      <c r="I384" s="49">
        <v>63132.85</v>
      </c>
      <c r="J384">
        <v>0</v>
      </c>
      <c r="K384">
        <v>0</v>
      </c>
      <c r="L384" s="49">
        <v>154057.29999999999</v>
      </c>
      <c r="M384" s="49">
        <v>233070.35</v>
      </c>
      <c r="N384" s="49">
        <v>805338.95</v>
      </c>
    </row>
    <row r="385" spans="1:14" x14ac:dyDescent="0.2">
      <c r="A385">
        <v>80122</v>
      </c>
      <c r="B385" s="50">
        <v>44495700</v>
      </c>
      <c r="C385">
        <v>1.93</v>
      </c>
      <c r="D385">
        <v>0</v>
      </c>
      <c r="E385" s="49">
        <v>1496746.8</v>
      </c>
      <c r="F385">
        <v>0</v>
      </c>
      <c r="G385" s="49">
        <v>8386.56</v>
      </c>
      <c r="H385">
        <v>0</v>
      </c>
      <c r="I385" s="49">
        <v>35036.92</v>
      </c>
      <c r="J385" s="49">
        <v>85987.64</v>
      </c>
      <c r="K385">
        <v>0</v>
      </c>
      <c r="L385" s="49">
        <v>84997.64</v>
      </c>
      <c r="M385" s="49">
        <v>214408.76</v>
      </c>
      <c r="N385" s="49">
        <v>1711155.56</v>
      </c>
    </row>
    <row r="386" spans="1:14" x14ac:dyDescent="0.2">
      <c r="A386">
        <v>80125</v>
      </c>
      <c r="B386" s="50">
        <v>262178959</v>
      </c>
      <c r="C386">
        <v>1.95</v>
      </c>
      <c r="D386">
        <v>0</v>
      </c>
      <c r="E386" s="49">
        <v>8817379.9000000004</v>
      </c>
      <c r="F386">
        <v>0</v>
      </c>
      <c r="G386" s="49">
        <v>167999.99</v>
      </c>
      <c r="H386">
        <v>0</v>
      </c>
      <c r="I386" s="49">
        <v>685852.11</v>
      </c>
      <c r="J386">
        <v>0</v>
      </c>
      <c r="K386">
        <v>0</v>
      </c>
      <c r="L386" s="49">
        <v>1644844.73</v>
      </c>
      <c r="M386" s="49">
        <v>2498696.8199999998</v>
      </c>
      <c r="N386" s="49">
        <v>11316076.720000001</v>
      </c>
    </row>
    <row r="387" spans="1:14" x14ac:dyDescent="0.2">
      <c r="A387">
        <v>81094</v>
      </c>
      <c r="B387" s="50">
        <v>67908288</v>
      </c>
      <c r="C387">
        <v>2.0099999999999998</v>
      </c>
      <c r="D387">
        <v>0</v>
      </c>
      <c r="E387" s="49">
        <v>2282436.27</v>
      </c>
      <c r="F387">
        <v>0</v>
      </c>
      <c r="G387" s="49">
        <v>140183.63</v>
      </c>
      <c r="H387">
        <v>0</v>
      </c>
      <c r="I387" s="49">
        <v>167184.46</v>
      </c>
      <c r="J387">
        <v>39.979999999999997</v>
      </c>
      <c r="K387">
        <v>0</v>
      </c>
      <c r="L387" s="49">
        <v>699175.05</v>
      </c>
      <c r="M387" s="49">
        <v>1006583.12</v>
      </c>
      <c r="N387" s="49">
        <v>3289019.39</v>
      </c>
    </row>
    <row r="388" spans="1:14" x14ac:dyDescent="0.2">
      <c r="A388">
        <v>81095</v>
      </c>
      <c r="B388" s="50">
        <v>15406082</v>
      </c>
      <c r="C388">
        <v>2.57</v>
      </c>
      <c r="D388">
        <v>0</v>
      </c>
      <c r="E388" s="49">
        <v>514848</v>
      </c>
      <c r="F388">
        <v>0</v>
      </c>
      <c r="G388" s="49">
        <v>31607.68</v>
      </c>
      <c r="H388">
        <v>0</v>
      </c>
      <c r="I388" s="49">
        <v>36354.75</v>
      </c>
      <c r="J388">
        <v>0</v>
      </c>
      <c r="K388" s="49">
        <v>50374.27</v>
      </c>
      <c r="L388" s="49">
        <v>206658.69</v>
      </c>
      <c r="M388" s="49">
        <v>324995.38</v>
      </c>
      <c r="N388" s="49">
        <v>839843.38</v>
      </c>
    </row>
    <row r="389" spans="1:14" x14ac:dyDescent="0.2">
      <c r="A389">
        <v>81096</v>
      </c>
      <c r="B389" s="50">
        <v>234669435</v>
      </c>
      <c r="C389">
        <v>2.66</v>
      </c>
      <c r="D389">
        <v>0</v>
      </c>
      <c r="E389" s="49">
        <v>7835053.9199999999</v>
      </c>
      <c r="F389">
        <v>0</v>
      </c>
      <c r="G389" s="49">
        <v>315375.07</v>
      </c>
      <c r="H389">
        <v>0</v>
      </c>
      <c r="I389" s="49">
        <v>299941.94</v>
      </c>
      <c r="J389">
        <v>0</v>
      </c>
      <c r="K389" s="49">
        <v>1535.33</v>
      </c>
      <c r="L389" s="49">
        <v>1558827.38</v>
      </c>
      <c r="M389" s="49">
        <v>2175679.7200000002</v>
      </c>
      <c r="N389" s="49">
        <v>10010733.640000001</v>
      </c>
    </row>
    <row r="390" spans="1:14" x14ac:dyDescent="0.2">
      <c r="A390">
        <v>81097</v>
      </c>
      <c r="B390" s="50">
        <v>9787102</v>
      </c>
      <c r="C390">
        <v>2.54</v>
      </c>
      <c r="D390">
        <v>0</v>
      </c>
      <c r="E390" s="49">
        <v>327170.88</v>
      </c>
      <c r="F390">
        <v>0</v>
      </c>
      <c r="G390" s="49">
        <v>16659.43</v>
      </c>
      <c r="H390">
        <v>0</v>
      </c>
      <c r="I390" s="49">
        <v>20865.53</v>
      </c>
      <c r="J390" s="49">
        <v>1218.3</v>
      </c>
      <c r="K390" s="49">
        <v>41179.26</v>
      </c>
      <c r="L390" s="49">
        <v>109229.9</v>
      </c>
      <c r="M390" s="49">
        <v>189152.42</v>
      </c>
      <c r="N390" s="49">
        <v>516323.3</v>
      </c>
    </row>
    <row r="391" spans="1:14" x14ac:dyDescent="0.2">
      <c r="A391">
        <v>82100</v>
      </c>
      <c r="B391" s="50">
        <v>67547142</v>
      </c>
      <c r="C391">
        <v>2.62</v>
      </c>
      <c r="D391">
        <v>0</v>
      </c>
      <c r="E391" s="49">
        <v>2256165.06</v>
      </c>
      <c r="F391">
        <v>0</v>
      </c>
      <c r="G391" s="49">
        <v>64713.120000000003</v>
      </c>
      <c r="H391" s="49">
        <v>22241</v>
      </c>
      <c r="I391" s="49">
        <v>770403.78</v>
      </c>
      <c r="J391">
        <v>0</v>
      </c>
      <c r="K391">
        <v>0</v>
      </c>
      <c r="L391" s="49">
        <v>651140.43999999994</v>
      </c>
      <c r="M391" s="49">
        <v>1508498.34</v>
      </c>
      <c r="N391" s="49">
        <v>3764663.4</v>
      </c>
    </row>
    <row r="392" spans="1:14" x14ac:dyDescent="0.2">
      <c r="A392">
        <v>82101</v>
      </c>
      <c r="B392" s="50">
        <v>34129765</v>
      </c>
      <c r="C392">
        <v>2.41</v>
      </c>
      <c r="D392">
        <v>0</v>
      </c>
      <c r="E392" s="49">
        <v>1142438.25</v>
      </c>
      <c r="F392">
        <v>0</v>
      </c>
      <c r="G392" s="49">
        <v>24208.57</v>
      </c>
      <c r="H392">
        <v>0</v>
      </c>
      <c r="I392" s="49">
        <v>236114.12</v>
      </c>
      <c r="J392">
        <v>0</v>
      </c>
      <c r="K392" s="49">
        <v>10442.24</v>
      </c>
      <c r="L392" s="49">
        <v>209462.75</v>
      </c>
      <c r="M392" s="49">
        <v>480227.68</v>
      </c>
      <c r="N392" s="49">
        <v>1622665.93</v>
      </c>
    </row>
    <row r="393" spans="1:14" x14ac:dyDescent="0.2">
      <c r="A393">
        <v>82105</v>
      </c>
      <c r="B393" s="50">
        <v>8930636</v>
      </c>
      <c r="C393">
        <v>2.66</v>
      </c>
      <c r="D393">
        <v>0</v>
      </c>
      <c r="E393" s="49">
        <v>298172.68</v>
      </c>
      <c r="F393">
        <v>0</v>
      </c>
      <c r="G393" s="49">
        <v>2899.33</v>
      </c>
      <c r="H393">
        <v>0</v>
      </c>
      <c r="I393" s="49">
        <v>34516.300000000003</v>
      </c>
      <c r="J393" s="49">
        <v>7373.7</v>
      </c>
      <c r="K393">
        <v>0</v>
      </c>
      <c r="L393" s="49">
        <v>25865.88</v>
      </c>
      <c r="M393" s="49">
        <v>70655.210000000006</v>
      </c>
      <c r="N393" s="49">
        <v>368827.89</v>
      </c>
    </row>
    <row r="394" spans="1:14" x14ac:dyDescent="0.2">
      <c r="A394">
        <v>82108</v>
      </c>
      <c r="B394" s="50">
        <v>40223596</v>
      </c>
      <c r="C394">
        <v>2.6</v>
      </c>
      <c r="D394">
        <v>0</v>
      </c>
      <c r="E394" s="49">
        <v>1343797.94</v>
      </c>
      <c r="F394">
        <v>0</v>
      </c>
      <c r="G394" s="49">
        <v>34235.07</v>
      </c>
      <c r="H394">
        <v>0</v>
      </c>
      <c r="I394" s="49">
        <v>407565.36</v>
      </c>
      <c r="J394">
        <v>0</v>
      </c>
      <c r="K394">
        <v>61.73</v>
      </c>
      <c r="L394" s="49">
        <v>335374.48</v>
      </c>
      <c r="M394" s="49">
        <v>777236.64</v>
      </c>
      <c r="N394" s="49">
        <v>2121034.58</v>
      </c>
    </row>
    <row r="395" spans="1:14" x14ac:dyDescent="0.2">
      <c r="A395">
        <v>83001</v>
      </c>
      <c r="B395" s="50">
        <v>41152701</v>
      </c>
      <c r="C395">
        <v>1.52</v>
      </c>
      <c r="D395">
        <v>0</v>
      </c>
      <c r="E395" s="49">
        <v>1390082.27</v>
      </c>
      <c r="F395">
        <v>0</v>
      </c>
      <c r="G395" s="49">
        <v>45181.64</v>
      </c>
      <c r="H395">
        <v>0</v>
      </c>
      <c r="I395" s="49">
        <v>179129.3</v>
      </c>
      <c r="J395">
        <v>0</v>
      </c>
      <c r="K395">
        <v>0</v>
      </c>
      <c r="L395" s="49">
        <v>279944.59000000003</v>
      </c>
      <c r="M395" s="49">
        <v>504255.53</v>
      </c>
      <c r="N395" s="49">
        <v>1894337.8</v>
      </c>
    </row>
    <row r="396" spans="1:14" x14ac:dyDescent="0.2">
      <c r="A396">
        <v>83002</v>
      </c>
      <c r="B396" s="50">
        <v>61511506</v>
      </c>
      <c r="C396">
        <v>1.1200000000000001</v>
      </c>
      <c r="D396">
        <v>0</v>
      </c>
      <c r="E396" s="49">
        <v>2086214.4</v>
      </c>
      <c r="F396">
        <v>0</v>
      </c>
      <c r="G396" s="49">
        <v>46641.54</v>
      </c>
      <c r="H396">
        <v>0</v>
      </c>
      <c r="I396" s="49">
        <v>187859.09</v>
      </c>
      <c r="J396">
        <v>0</v>
      </c>
      <c r="K396">
        <v>0</v>
      </c>
      <c r="L396" s="49">
        <v>283102.17</v>
      </c>
      <c r="M396" s="49">
        <v>517602.8</v>
      </c>
      <c r="N396" s="49">
        <v>2603817.2000000002</v>
      </c>
    </row>
    <row r="397" spans="1:14" x14ac:dyDescent="0.2">
      <c r="A397">
        <v>83003</v>
      </c>
      <c r="B397" s="50">
        <v>304256903</v>
      </c>
      <c r="C397">
        <v>1.58</v>
      </c>
      <c r="D397">
        <v>0</v>
      </c>
      <c r="E397" s="49">
        <v>10271122.789999999</v>
      </c>
      <c r="F397">
        <v>0</v>
      </c>
      <c r="G397" s="49">
        <v>224747.92</v>
      </c>
      <c r="H397">
        <v>0</v>
      </c>
      <c r="I397" s="49">
        <v>623403.78</v>
      </c>
      <c r="J397">
        <v>0</v>
      </c>
      <c r="K397">
        <v>0</v>
      </c>
      <c r="L397" s="49">
        <v>956451.17</v>
      </c>
      <c r="M397" s="49">
        <v>1804602.86</v>
      </c>
      <c r="N397" s="49">
        <v>12075725.65</v>
      </c>
    </row>
    <row r="398" spans="1:14" x14ac:dyDescent="0.2">
      <c r="A398">
        <v>83005</v>
      </c>
      <c r="B398" s="50">
        <v>999732055</v>
      </c>
      <c r="C398">
        <v>1.55</v>
      </c>
      <c r="D398">
        <v>0</v>
      </c>
      <c r="E398" s="49">
        <v>33759301.939999998</v>
      </c>
      <c r="F398">
        <v>0</v>
      </c>
      <c r="G398" s="49">
        <v>688497.64</v>
      </c>
      <c r="H398">
        <v>0</v>
      </c>
      <c r="I398" s="49">
        <v>2557369.58</v>
      </c>
      <c r="J398">
        <v>0</v>
      </c>
      <c r="K398">
        <v>0</v>
      </c>
      <c r="L398" s="49">
        <v>3647943.06</v>
      </c>
      <c r="M398" s="49">
        <v>6893810.2800000003</v>
      </c>
      <c r="N398" s="49">
        <v>40653112.219999999</v>
      </c>
    </row>
    <row r="399" spans="1:14" x14ac:dyDescent="0.2">
      <c r="A399">
        <v>84001</v>
      </c>
      <c r="B399" s="50">
        <v>115670500</v>
      </c>
      <c r="C399">
        <v>2.59</v>
      </c>
      <c r="D399">
        <v>0</v>
      </c>
      <c r="E399" s="49">
        <v>3864739.95</v>
      </c>
      <c r="F399" s="49">
        <v>6505.91</v>
      </c>
      <c r="G399" s="49">
        <v>117896.83</v>
      </c>
      <c r="H399">
        <v>0</v>
      </c>
      <c r="I399" s="49">
        <v>248005.88</v>
      </c>
      <c r="J399">
        <v>0</v>
      </c>
      <c r="K399">
        <v>256.37</v>
      </c>
      <c r="L399" s="49">
        <v>921803.87</v>
      </c>
      <c r="M399" s="49">
        <v>1294468.8600000001</v>
      </c>
      <c r="N399" s="49">
        <v>5159208.8099999996</v>
      </c>
    </row>
    <row r="400" spans="1:14" x14ac:dyDescent="0.2">
      <c r="A400">
        <v>84002</v>
      </c>
      <c r="B400" s="50">
        <v>13687060</v>
      </c>
      <c r="C400">
        <v>2.57</v>
      </c>
      <c r="D400">
        <v>0</v>
      </c>
      <c r="E400" s="49">
        <v>457400.88</v>
      </c>
      <c r="F400">
        <v>0</v>
      </c>
      <c r="G400" s="49">
        <v>18820.849999999999</v>
      </c>
      <c r="H400">
        <v>0</v>
      </c>
      <c r="I400" s="49">
        <v>38696.22</v>
      </c>
      <c r="J400">
        <v>0</v>
      </c>
      <c r="K400">
        <v>594.41999999999996</v>
      </c>
      <c r="L400" s="49">
        <v>157117.28</v>
      </c>
      <c r="M400" s="49">
        <v>215228.77</v>
      </c>
      <c r="N400" s="49">
        <v>672629.65</v>
      </c>
    </row>
    <row r="401" spans="1:14" x14ac:dyDescent="0.2">
      <c r="A401">
        <v>84003</v>
      </c>
      <c r="B401" s="50">
        <v>13907190</v>
      </c>
      <c r="C401">
        <v>2.5099999999999998</v>
      </c>
      <c r="D401">
        <v>0</v>
      </c>
      <c r="E401" s="49">
        <v>465043.5</v>
      </c>
      <c r="F401">
        <v>0</v>
      </c>
      <c r="G401" s="49">
        <v>13696.1</v>
      </c>
      <c r="H401">
        <v>0</v>
      </c>
      <c r="I401" s="49">
        <v>29596.76</v>
      </c>
      <c r="J401">
        <v>0</v>
      </c>
      <c r="K401">
        <v>0</v>
      </c>
      <c r="L401" s="49">
        <v>116304.91</v>
      </c>
      <c r="M401" s="49">
        <v>159597.76999999999</v>
      </c>
      <c r="N401" s="49">
        <v>624641.27</v>
      </c>
    </row>
    <row r="402" spans="1:14" x14ac:dyDescent="0.2">
      <c r="A402">
        <v>84004</v>
      </c>
      <c r="B402" s="50">
        <v>16372099</v>
      </c>
      <c r="C402">
        <v>2.57</v>
      </c>
      <c r="D402">
        <v>0</v>
      </c>
      <c r="E402" s="49">
        <v>547130.82999999996</v>
      </c>
      <c r="F402">
        <v>0</v>
      </c>
      <c r="G402" s="49">
        <v>19103.25</v>
      </c>
      <c r="H402">
        <v>0</v>
      </c>
      <c r="I402" s="49">
        <v>41603.69</v>
      </c>
      <c r="J402">
        <v>0</v>
      </c>
      <c r="K402">
        <v>110.52</v>
      </c>
      <c r="L402" s="49">
        <v>162859.51999999999</v>
      </c>
      <c r="M402" s="49">
        <v>223676.98</v>
      </c>
      <c r="N402" s="49">
        <v>770807.81</v>
      </c>
    </row>
    <row r="403" spans="1:14" x14ac:dyDescent="0.2">
      <c r="A403">
        <v>84005</v>
      </c>
      <c r="B403" s="50">
        <v>23705470</v>
      </c>
      <c r="C403">
        <v>2.4900000000000002</v>
      </c>
      <c r="D403">
        <v>0</v>
      </c>
      <c r="E403" s="49">
        <v>792851.49</v>
      </c>
      <c r="F403">
        <v>0</v>
      </c>
      <c r="G403" s="49">
        <v>32280.73</v>
      </c>
      <c r="H403">
        <v>0</v>
      </c>
      <c r="I403" s="49">
        <v>67403.759999999995</v>
      </c>
      <c r="J403">
        <v>0</v>
      </c>
      <c r="K403">
        <v>274.24</v>
      </c>
      <c r="L403" s="49">
        <v>263998.36</v>
      </c>
      <c r="M403" s="49">
        <v>363957.08</v>
      </c>
      <c r="N403" s="49">
        <v>1156808.57</v>
      </c>
    </row>
    <row r="404" spans="1:14" x14ac:dyDescent="0.2">
      <c r="A404">
        <v>84006</v>
      </c>
      <c r="B404" s="50">
        <v>29362750</v>
      </c>
      <c r="C404">
        <v>2.13</v>
      </c>
      <c r="D404">
        <v>0</v>
      </c>
      <c r="E404" s="49">
        <v>985690.19</v>
      </c>
      <c r="F404">
        <v>0</v>
      </c>
      <c r="G404" s="49">
        <v>44540.75</v>
      </c>
      <c r="H404">
        <v>0</v>
      </c>
      <c r="I404" s="49">
        <v>88672.51</v>
      </c>
      <c r="J404">
        <v>0</v>
      </c>
      <c r="K404">
        <v>0</v>
      </c>
      <c r="L404" s="49">
        <v>395066.9</v>
      </c>
      <c r="M404" s="49">
        <v>528280.16</v>
      </c>
      <c r="N404" s="49">
        <v>1513970.35</v>
      </c>
    </row>
    <row r="405" spans="1:14" x14ac:dyDescent="0.2">
      <c r="A405">
        <v>85043</v>
      </c>
      <c r="B405" s="50">
        <v>3090430</v>
      </c>
      <c r="C405">
        <v>2.59</v>
      </c>
      <c r="D405">
        <v>0</v>
      </c>
      <c r="E405" s="49">
        <v>103256.3</v>
      </c>
      <c r="F405">
        <v>0</v>
      </c>
      <c r="G405" s="49">
        <v>4094.63</v>
      </c>
      <c r="H405">
        <v>0</v>
      </c>
      <c r="I405" s="49">
        <v>5817.82</v>
      </c>
      <c r="J405">
        <v>0</v>
      </c>
      <c r="K405" s="49">
        <v>1289.19</v>
      </c>
      <c r="L405" s="49">
        <v>33522.01</v>
      </c>
      <c r="M405" s="49">
        <v>44723.64</v>
      </c>
      <c r="N405" s="49">
        <v>147979.94</v>
      </c>
    </row>
    <row r="406" spans="1:14" x14ac:dyDescent="0.2">
      <c r="A406">
        <v>85044</v>
      </c>
      <c r="B406" s="50">
        <v>20886011</v>
      </c>
      <c r="C406">
        <v>2.46</v>
      </c>
      <c r="D406">
        <v>0</v>
      </c>
      <c r="E406" s="49">
        <v>698766.98</v>
      </c>
      <c r="F406">
        <v>0</v>
      </c>
      <c r="G406" s="49">
        <v>33952.11</v>
      </c>
      <c r="H406">
        <v>0</v>
      </c>
      <c r="I406" s="49">
        <v>50539.72</v>
      </c>
      <c r="J406">
        <v>0</v>
      </c>
      <c r="K406" s="49">
        <v>6952.77</v>
      </c>
      <c r="L406" s="49">
        <v>257955.59</v>
      </c>
      <c r="M406" s="49">
        <v>349400.19</v>
      </c>
      <c r="N406" s="49">
        <v>1048167.17</v>
      </c>
    </row>
    <row r="407" spans="1:14" x14ac:dyDescent="0.2">
      <c r="A407">
        <v>85045</v>
      </c>
      <c r="B407" s="50">
        <v>18627510</v>
      </c>
      <c r="C407">
        <v>2.5299999999999998</v>
      </c>
      <c r="D407">
        <v>0</v>
      </c>
      <c r="E407" s="49">
        <v>622758.82999999996</v>
      </c>
      <c r="F407">
        <v>0</v>
      </c>
      <c r="G407" s="49">
        <v>35689.24</v>
      </c>
      <c r="H407">
        <v>0</v>
      </c>
      <c r="I407" s="49">
        <v>43827.63</v>
      </c>
      <c r="J407" s="49">
        <v>10454.290000000001</v>
      </c>
      <c r="K407" s="49">
        <v>9162.5300000000007</v>
      </c>
      <c r="L407" s="49">
        <v>284178.81</v>
      </c>
      <c r="M407" s="49">
        <v>383312.5</v>
      </c>
      <c r="N407" s="49">
        <v>1006071.33</v>
      </c>
    </row>
    <row r="408" spans="1:14" x14ac:dyDescent="0.2">
      <c r="A408">
        <v>85046</v>
      </c>
      <c r="B408" s="50">
        <v>126986856</v>
      </c>
      <c r="C408">
        <v>2.6</v>
      </c>
      <c r="D408">
        <v>0</v>
      </c>
      <c r="E408" s="49">
        <v>4242402.28</v>
      </c>
      <c r="F408" s="49">
        <v>20474.88</v>
      </c>
      <c r="G408" s="49">
        <v>247655.12</v>
      </c>
      <c r="H408">
        <v>0</v>
      </c>
      <c r="I408" s="49">
        <v>207102.99</v>
      </c>
      <c r="J408" s="49">
        <v>44266.86</v>
      </c>
      <c r="K408" s="49">
        <v>45892.73</v>
      </c>
      <c r="L408" s="49">
        <v>2095805.32</v>
      </c>
      <c r="M408" s="49">
        <v>2661197.9</v>
      </c>
      <c r="N408" s="49">
        <v>6903600.1799999997</v>
      </c>
    </row>
    <row r="409" spans="1:14" x14ac:dyDescent="0.2">
      <c r="A409">
        <v>85048</v>
      </c>
      <c r="B409" s="50">
        <v>38010984</v>
      </c>
      <c r="C409">
        <v>2.48</v>
      </c>
      <c r="D409">
        <v>0</v>
      </c>
      <c r="E409" s="49">
        <v>1271443.0900000001</v>
      </c>
      <c r="F409">
        <v>0</v>
      </c>
      <c r="G409" s="49">
        <v>47420.4</v>
      </c>
      <c r="H409">
        <v>0</v>
      </c>
      <c r="I409" s="49">
        <v>109908.44</v>
      </c>
      <c r="J409">
        <v>0</v>
      </c>
      <c r="K409" s="49">
        <v>11974.19</v>
      </c>
      <c r="L409" s="49">
        <v>428292.3</v>
      </c>
      <c r="M409" s="49">
        <v>597595.31999999995</v>
      </c>
      <c r="N409" s="49">
        <v>1869038.41</v>
      </c>
    </row>
    <row r="410" spans="1:14" x14ac:dyDescent="0.2">
      <c r="A410">
        <v>85049</v>
      </c>
      <c r="B410" s="50">
        <v>17638090</v>
      </c>
      <c r="C410">
        <v>2.56</v>
      </c>
      <c r="D410">
        <v>0</v>
      </c>
      <c r="E410" s="49">
        <v>589498.82999999996</v>
      </c>
      <c r="F410">
        <v>0</v>
      </c>
      <c r="G410" s="49">
        <v>28955.81</v>
      </c>
      <c r="H410">
        <v>0</v>
      </c>
      <c r="I410" s="49">
        <v>34131.25</v>
      </c>
      <c r="J410">
        <v>0</v>
      </c>
      <c r="K410" s="49">
        <v>5714.01</v>
      </c>
      <c r="L410" s="49">
        <v>213985.56</v>
      </c>
      <c r="M410" s="49">
        <v>282786.62</v>
      </c>
      <c r="N410" s="49">
        <v>872285.45</v>
      </c>
    </row>
    <row r="411" spans="1:14" x14ac:dyDescent="0.2">
      <c r="A411">
        <v>85050</v>
      </c>
      <c r="B411">
        <v>0</v>
      </c>
      <c r="C411">
        <v>0</v>
      </c>
      <c r="D411">
        <v>0</v>
      </c>
      <c r="E411">
        <v>0</v>
      </c>
      <c r="F411">
        <v>0</v>
      </c>
      <c r="G411">
        <v>0</v>
      </c>
      <c r="H411">
        <v>0</v>
      </c>
      <c r="I411">
        <v>0</v>
      </c>
      <c r="J411">
        <v>0</v>
      </c>
      <c r="K411">
        <v>0</v>
      </c>
      <c r="L411">
        <v>0</v>
      </c>
      <c r="M411">
        <v>0</v>
      </c>
      <c r="N411">
        <v>0</v>
      </c>
    </row>
    <row r="412" spans="1:14" x14ac:dyDescent="0.2">
      <c r="A412">
        <v>86100</v>
      </c>
      <c r="B412" s="50">
        <v>50734342</v>
      </c>
      <c r="C412">
        <v>4.2</v>
      </c>
      <c r="D412">
        <v>0</v>
      </c>
      <c r="E412" s="49">
        <v>1667100.04</v>
      </c>
      <c r="F412">
        <v>0</v>
      </c>
      <c r="G412" s="49">
        <v>38720.949999999997</v>
      </c>
      <c r="H412">
        <v>0</v>
      </c>
      <c r="I412" s="49">
        <v>144822.98000000001</v>
      </c>
      <c r="J412">
        <v>0</v>
      </c>
      <c r="K412">
        <v>0</v>
      </c>
      <c r="L412" s="49">
        <v>340100.22</v>
      </c>
      <c r="M412" s="49">
        <v>523644.15</v>
      </c>
      <c r="N412" s="49">
        <v>2190744.19</v>
      </c>
    </row>
    <row r="413" spans="1:14" x14ac:dyDescent="0.2">
      <c r="A413">
        <v>87083</v>
      </c>
      <c r="B413" s="50">
        <v>53477341</v>
      </c>
      <c r="C413">
        <v>2.63</v>
      </c>
      <c r="D413">
        <v>0</v>
      </c>
      <c r="E413" s="49">
        <v>1786031.42</v>
      </c>
      <c r="F413" s="49">
        <v>15679.36</v>
      </c>
      <c r="G413" s="49">
        <v>82788.7</v>
      </c>
      <c r="H413">
        <v>0</v>
      </c>
      <c r="I413" s="49">
        <v>294604.53000000003</v>
      </c>
      <c r="J413" s="49">
        <v>2974.21</v>
      </c>
      <c r="K413" s="49">
        <v>3851.26</v>
      </c>
      <c r="L413" s="49">
        <v>354900.71</v>
      </c>
      <c r="M413" s="49">
        <v>754798.77</v>
      </c>
      <c r="N413" s="49">
        <v>2540830.19</v>
      </c>
    </row>
    <row r="414" spans="1:14" x14ac:dyDescent="0.2">
      <c r="A414">
        <v>88072</v>
      </c>
      <c r="B414" s="50">
        <v>15035997</v>
      </c>
      <c r="C414">
        <v>2.92</v>
      </c>
      <c r="D414">
        <v>0</v>
      </c>
      <c r="E414" s="49">
        <v>500675.24</v>
      </c>
      <c r="F414">
        <v>0</v>
      </c>
      <c r="G414" s="49">
        <v>28717.45</v>
      </c>
      <c r="H414">
        <v>0</v>
      </c>
      <c r="I414" s="49">
        <v>131763.29999999999</v>
      </c>
      <c r="J414">
        <v>0</v>
      </c>
      <c r="K414">
        <v>0</v>
      </c>
      <c r="L414" s="49">
        <v>174888.1</v>
      </c>
      <c r="M414" s="49">
        <v>335368.84000000003</v>
      </c>
      <c r="N414" s="49">
        <v>836044.08</v>
      </c>
    </row>
    <row r="415" spans="1:14" x14ac:dyDescent="0.2">
      <c r="A415">
        <v>88073</v>
      </c>
      <c r="B415" s="50">
        <v>8614884</v>
      </c>
      <c r="C415">
        <v>2.92</v>
      </c>
      <c r="D415">
        <v>0</v>
      </c>
      <c r="E415" s="49">
        <v>286862.2</v>
      </c>
      <c r="F415">
        <v>0</v>
      </c>
      <c r="G415" s="49">
        <v>13717.78</v>
      </c>
      <c r="H415">
        <v>171.79</v>
      </c>
      <c r="I415" s="49">
        <v>61874.26</v>
      </c>
      <c r="J415">
        <v>521.49</v>
      </c>
      <c r="K415">
        <v>0</v>
      </c>
      <c r="L415" s="49">
        <v>83518.39</v>
      </c>
      <c r="M415" s="49">
        <v>159803.71</v>
      </c>
      <c r="N415" s="49">
        <v>446665.91</v>
      </c>
    </row>
    <row r="416" spans="1:14" x14ac:dyDescent="0.2">
      <c r="A416">
        <v>88075</v>
      </c>
      <c r="B416" s="50">
        <v>7503114</v>
      </c>
      <c r="C416">
        <v>2.88</v>
      </c>
      <c r="D416">
        <v>0</v>
      </c>
      <c r="E416" s="49">
        <v>249944.93</v>
      </c>
      <c r="F416">
        <v>0</v>
      </c>
      <c r="G416" s="49">
        <v>14445.96</v>
      </c>
      <c r="H416">
        <v>29.52</v>
      </c>
      <c r="I416" s="49">
        <v>64305.13</v>
      </c>
      <c r="J416">
        <v>601.87</v>
      </c>
      <c r="K416">
        <v>0</v>
      </c>
      <c r="L416" s="49">
        <v>81803.62</v>
      </c>
      <c r="M416" s="49">
        <v>161186.1</v>
      </c>
      <c r="N416" s="49">
        <v>411131.03</v>
      </c>
    </row>
    <row r="417" spans="1:14" x14ac:dyDescent="0.2">
      <c r="A417">
        <v>88080</v>
      </c>
      <c r="B417" s="50">
        <v>95380674</v>
      </c>
      <c r="C417">
        <v>2.94</v>
      </c>
      <c r="D417">
        <v>0</v>
      </c>
      <c r="E417" s="49">
        <v>3175373.34</v>
      </c>
      <c r="F417">
        <v>0</v>
      </c>
      <c r="G417" s="49">
        <v>47721.91</v>
      </c>
      <c r="H417">
        <v>0</v>
      </c>
      <c r="I417" s="49">
        <v>215358.48</v>
      </c>
      <c r="J417">
        <v>371.04</v>
      </c>
      <c r="K417">
        <v>0</v>
      </c>
      <c r="L417" s="49">
        <v>270748.24</v>
      </c>
      <c r="M417" s="49">
        <v>534199.67000000004</v>
      </c>
      <c r="N417" s="49">
        <v>3709573.01</v>
      </c>
    </row>
    <row r="418" spans="1:14" x14ac:dyDescent="0.2">
      <c r="A418">
        <v>88081</v>
      </c>
      <c r="B418" s="50">
        <v>123503429</v>
      </c>
      <c r="C418">
        <v>2.93</v>
      </c>
      <c r="D418">
        <v>0</v>
      </c>
      <c r="E418" s="49">
        <v>4112047.9</v>
      </c>
      <c r="F418">
        <v>0</v>
      </c>
      <c r="G418" s="49">
        <v>146097.70000000001</v>
      </c>
      <c r="H418">
        <v>0</v>
      </c>
      <c r="I418" s="49">
        <v>670171.12</v>
      </c>
      <c r="J418">
        <v>0</v>
      </c>
      <c r="K418">
        <v>0</v>
      </c>
      <c r="L418" s="49">
        <v>842252.25</v>
      </c>
      <c r="M418" s="49">
        <v>1658521.06</v>
      </c>
      <c r="N418" s="49">
        <v>5770568.96</v>
      </c>
    </row>
    <row r="419" spans="1:14" x14ac:dyDescent="0.2">
      <c r="A419">
        <v>89080</v>
      </c>
      <c r="B419" s="50">
        <v>57128443</v>
      </c>
      <c r="C419">
        <v>2.5</v>
      </c>
      <c r="D419">
        <v>0</v>
      </c>
      <c r="E419" s="49">
        <v>1910517.96</v>
      </c>
      <c r="F419">
        <v>0</v>
      </c>
      <c r="G419" s="49">
        <v>44114.36</v>
      </c>
      <c r="H419">
        <v>0</v>
      </c>
      <c r="I419" s="49">
        <v>288743.05</v>
      </c>
      <c r="J419">
        <v>0</v>
      </c>
      <c r="K419">
        <v>0</v>
      </c>
      <c r="L419" s="49">
        <v>561851.79</v>
      </c>
      <c r="M419" s="49">
        <v>894709.2</v>
      </c>
      <c r="N419" s="49">
        <v>2805227.16</v>
      </c>
    </row>
    <row r="420" spans="1:14" x14ac:dyDescent="0.2">
      <c r="A420">
        <v>89087</v>
      </c>
      <c r="B420" s="50">
        <v>19077733</v>
      </c>
      <c r="C420">
        <v>2.5299999999999998</v>
      </c>
      <c r="D420">
        <v>0</v>
      </c>
      <c r="E420" s="49">
        <v>637810.78</v>
      </c>
      <c r="F420">
        <v>0</v>
      </c>
      <c r="G420" s="49">
        <v>14776.86</v>
      </c>
      <c r="H420">
        <v>0</v>
      </c>
      <c r="I420" s="49">
        <v>107610.9</v>
      </c>
      <c r="J420">
        <v>0</v>
      </c>
      <c r="K420">
        <v>0</v>
      </c>
      <c r="L420" s="49">
        <v>182255.73</v>
      </c>
      <c r="M420" s="49">
        <v>304643.48</v>
      </c>
      <c r="N420" s="49">
        <v>942454.26</v>
      </c>
    </row>
    <row r="421" spans="1:14" x14ac:dyDescent="0.2">
      <c r="A421">
        <v>89088</v>
      </c>
      <c r="B421" s="50">
        <v>11618266</v>
      </c>
      <c r="C421">
        <v>2.59</v>
      </c>
      <c r="D421">
        <v>0</v>
      </c>
      <c r="E421" s="49">
        <v>388185.2</v>
      </c>
      <c r="F421">
        <v>0</v>
      </c>
      <c r="G421" s="49">
        <v>8788.34</v>
      </c>
      <c r="H421">
        <v>163.92</v>
      </c>
      <c r="I421" s="49">
        <v>66779.41</v>
      </c>
      <c r="J421" s="49">
        <v>6998.46</v>
      </c>
      <c r="K421">
        <v>0</v>
      </c>
      <c r="L421" s="49">
        <v>104476.52</v>
      </c>
      <c r="M421" s="49">
        <v>187206.64</v>
      </c>
      <c r="N421" s="49">
        <v>575391.84</v>
      </c>
    </row>
    <row r="422" spans="1:14" x14ac:dyDescent="0.2">
      <c r="A422">
        <v>89089</v>
      </c>
      <c r="B422" s="50">
        <v>92779258</v>
      </c>
      <c r="C422">
        <v>2.54</v>
      </c>
      <c r="D422">
        <v>0</v>
      </c>
      <c r="E422" s="49">
        <v>3101497.4</v>
      </c>
      <c r="F422">
        <v>0</v>
      </c>
      <c r="G422" s="49">
        <v>57645.3</v>
      </c>
      <c r="H422">
        <v>0</v>
      </c>
      <c r="I422" s="49">
        <v>405034.73</v>
      </c>
      <c r="J422">
        <v>7.06</v>
      </c>
      <c r="K422">
        <v>0</v>
      </c>
      <c r="L422" s="49">
        <v>672115.72</v>
      </c>
      <c r="M422" s="49">
        <v>1134802.81</v>
      </c>
      <c r="N422" s="49">
        <v>4236300.21</v>
      </c>
    </row>
    <row r="423" spans="1:14" x14ac:dyDescent="0.2">
      <c r="A423">
        <v>90075</v>
      </c>
      <c r="B423" s="50">
        <v>5270203</v>
      </c>
      <c r="C423">
        <v>2.58</v>
      </c>
      <c r="D423">
        <v>0</v>
      </c>
      <c r="E423" s="49">
        <v>176104.15</v>
      </c>
      <c r="F423">
        <v>0</v>
      </c>
      <c r="G423" s="49">
        <v>6430.27</v>
      </c>
      <c r="H423">
        <v>0</v>
      </c>
      <c r="I423" s="49">
        <v>15750.69</v>
      </c>
      <c r="J423">
        <v>466.42</v>
      </c>
      <c r="K423" s="49">
        <v>35344.81</v>
      </c>
      <c r="L423" s="49">
        <v>41031.839999999997</v>
      </c>
      <c r="M423" s="49">
        <v>99024.02</v>
      </c>
      <c r="N423" s="49">
        <v>275128.17</v>
      </c>
    </row>
    <row r="424" spans="1:14" x14ac:dyDescent="0.2">
      <c r="A424">
        <v>90076</v>
      </c>
      <c r="B424" s="50">
        <v>24965368</v>
      </c>
      <c r="C424">
        <v>2.74</v>
      </c>
      <c r="D424">
        <v>0</v>
      </c>
      <c r="E424" s="49">
        <v>832849.17</v>
      </c>
      <c r="F424">
        <v>0</v>
      </c>
      <c r="G424" s="49">
        <v>35134.86</v>
      </c>
      <c r="H424" s="49">
        <v>2187.34</v>
      </c>
      <c r="I424" s="49">
        <v>79665.19</v>
      </c>
      <c r="J424" s="49">
        <v>1659.65</v>
      </c>
      <c r="K424" s="49">
        <v>6957.25</v>
      </c>
      <c r="L424" s="49">
        <v>215533.99</v>
      </c>
      <c r="M424" s="49">
        <v>341138.28</v>
      </c>
      <c r="N424" s="49">
        <v>1173987.45</v>
      </c>
    </row>
    <row r="425" spans="1:14" x14ac:dyDescent="0.2">
      <c r="A425">
        <v>90077</v>
      </c>
      <c r="B425" s="50">
        <v>32894298</v>
      </c>
      <c r="C425">
        <v>2.15</v>
      </c>
      <c r="D425">
        <v>0</v>
      </c>
      <c r="E425" s="49">
        <v>1104016.52</v>
      </c>
      <c r="F425">
        <v>0</v>
      </c>
      <c r="G425" s="49">
        <v>17237</v>
      </c>
      <c r="H425">
        <v>0</v>
      </c>
      <c r="I425" s="49">
        <v>33773.050000000003</v>
      </c>
      <c r="J425">
        <v>460.06</v>
      </c>
      <c r="K425" s="49">
        <v>149492.92000000001</v>
      </c>
      <c r="L425" s="49">
        <v>112298</v>
      </c>
      <c r="M425" s="49">
        <v>313261.02</v>
      </c>
      <c r="N425" s="49">
        <v>1417277.54</v>
      </c>
    </row>
    <row r="426" spans="1:14" x14ac:dyDescent="0.2">
      <c r="A426">
        <v>90078</v>
      </c>
      <c r="B426" s="50">
        <v>23682903</v>
      </c>
      <c r="C426">
        <v>1.3</v>
      </c>
      <c r="D426">
        <v>0</v>
      </c>
      <c r="E426" s="49">
        <v>801763.37</v>
      </c>
      <c r="F426">
        <v>0</v>
      </c>
      <c r="G426" s="49">
        <v>15823.5</v>
      </c>
      <c r="H426">
        <v>0</v>
      </c>
      <c r="I426" s="49">
        <v>38759.06</v>
      </c>
      <c r="J426">
        <v>0</v>
      </c>
      <c r="K426" s="49">
        <v>49815.93</v>
      </c>
      <c r="L426" s="49">
        <v>107055.76</v>
      </c>
      <c r="M426" s="49">
        <v>211454.25</v>
      </c>
      <c r="N426" s="49">
        <v>1013217.62</v>
      </c>
    </row>
    <row r="427" spans="1:14" x14ac:dyDescent="0.2">
      <c r="A427">
        <v>91091</v>
      </c>
      <c r="B427" s="50">
        <v>8233968</v>
      </c>
      <c r="C427">
        <v>2.77</v>
      </c>
      <c r="D427">
        <v>0</v>
      </c>
      <c r="E427" s="49">
        <v>274601.93</v>
      </c>
      <c r="F427">
        <v>0</v>
      </c>
      <c r="G427" s="49">
        <v>11607.16</v>
      </c>
      <c r="H427">
        <v>0</v>
      </c>
      <c r="I427" s="49">
        <v>21829.27</v>
      </c>
      <c r="J427">
        <v>912.57</v>
      </c>
      <c r="K427">
        <v>0</v>
      </c>
      <c r="L427" s="49">
        <v>155691.09</v>
      </c>
      <c r="M427" s="49">
        <v>190040.08</v>
      </c>
      <c r="N427" s="49">
        <v>464642.01</v>
      </c>
    </row>
    <row r="428" spans="1:14" x14ac:dyDescent="0.2">
      <c r="A428">
        <v>91092</v>
      </c>
      <c r="B428" s="50">
        <v>50869307</v>
      </c>
      <c r="C428">
        <v>2.76</v>
      </c>
      <c r="D428">
        <v>0</v>
      </c>
      <c r="E428" s="49">
        <v>1696660.27</v>
      </c>
      <c r="F428">
        <v>0</v>
      </c>
      <c r="G428" s="49">
        <v>46387.01</v>
      </c>
      <c r="H428">
        <v>0</v>
      </c>
      <c r="I428" s="49">
        <v>80964.399999999994</v>
      </c>
      <c r="J428">
        <v>0</v>
      </c>
      <c r="K428" s="49">
        <v>29224.240000000002</v>
      </c>
      <c r="L428" s="49">
        <v>640534.15</v>
      </c>
      <c r="M428" s="49">
        <v>797109.8</v>
      </c>
      <c r="N428" s="49">
        <v>2493770.0699999998</v>
      </c>
    </row>
    <row r="429" spans="1:14" x14ac:dyDescent="0.2">
      <c r="A429">
        <v>91093</v>
      </c>
      <c r="B429" s="50">
        <v>4363404</v>
      </c>
      <c r="C429">
        <v>2.7</v>
      </c>
      <c r="D429">
        <v>0</v>
      </c>
      <c r="E429" s="49">
        <v>145623.81</v>
      </c>
      <c r="F429">
        <v>0</v>
      </c>
      <c r="G429" s="49">
        <v>6160.95</v>
      </c>
      <c r="H429">
        <v>0</v>
      </c>
      <c r="I429" s="49">
        <v>10753.39</v>
      </c>
      <c r="J429">
        <v>0</v>
      </c>
      <c r="K429" s="49">
        <v>115168.03</v>
      </c>
      <c r="L429" s="49">
        <v>85871.38</v>
      </c>
      <c r="M429" s="49">
        <v>217953.75</v>
      </c>
      <c r="N429" s="49">
        <v>363577.56</v>
      </c>
    </row>
    <row r="430" spans="1:14" x14ac:dyDescent="0.2">
      <c r="A430">
        <v>91095</v>
      </c>
      <c r="B430" s="50">
        <v>4010024</v>
      </c>
      <c r="C430">
        <v>2.81</v>
      </c>
      <c r="D430">
        <v>0</v>
      </c>
      <c r="E430" s="49">
        <v>133678.84</v>
      </c>
      <c r="F430">
        <v>0</v>
      </c>
      <c r="G430" s="49">
        <v>4412.2299999999996</v>
      </c>
      <c r="H430">
        <v>0</v>
      </c>
      <c r="I430" s="49">
        <v>7701.17</v>
      </c>
      <c r="J430">
        <v>0</v>
      </c>
      <c r="K430" s="49">
        <v>11288.1</v>
      </c>
      <c r="L430" s="49">
        <v>62346.26</v>
      </c>
      <c r="M430" s="49">
        <v>85747.76</v>
      </c>
      <c r="N430" s="49">
        <v>219426.6</v>
      </c>
    </row>
    <row r="431" spans="1:14" x14ac:dyDescent="0.2">
      <c r="A431">
        <v>92087</v>
      </c>
      <c r="B431" s="50">
        <v>1618083443</v>
      </c>
      <c r="C431">
        <v>1.56</v>
      </c>
      <c r="D431">
        <v>0</v>
      </c>
      <c r="E431" s="49">
        <v>54634458.009999998</v>
      </c>
      <c r="F431">
        <v>0</v>
      </c>
      <c r="G431" s="49">
        <v>532939.46</v>
      </c>
      <c r="H431">
        <v>0</v>
      </c>
      <c r="I431" s="49">
        <v>1695739.69</v>
      </c>
      <c r="J431">
        <v>0</v>
      </c>
      <c r="K431">
        <v>0</v>
      </c>
      <c r="L431" s="49">
        <v>6885070.5</v>
      </c>
      <c r="M431" s="49">
        <v>9113749.6500000004</v>
      </c>
      <c r="N431" s="49">
        <v>63748207.659999996</v>
      </c>
    </row>
    <row r="432" spans="1:14" x14ac:dyDescent="0.2">
      <c r="A432">
        <v>92088</v>
      </c>
      <c r="B432" s="50">
        <v>1717662410</v>
      </c>
      <c r="C432">
        <v>1.54</v>
      </c>
      <c r="D432">
        <v>0</v>
      </c>
      <c r="E432" s="49">
        <v>58008517.020000003</v>
      </c>
      <c r="F432">
        <v>0</v>
      </c>
      <c r="G432" s="49">
        <v>555148.09</v>
      </c>
      <c r="H432">
        <v>0</v>
      </c>
      <c r="I432" s="49">
        <v>1936309.89</v>
      </c>
      <c r="J432">
        <v>0</v>
      </c>
      <c r="K432">
        <v>0</v>
      </c>
      <c r="L432" s="49">
        <v>7380721.6600000001</v>
      </c>
      <c r="M432" s="49">
        <v>9872179.6400000006</v>
      </c>
      <c r="N432" s="49">
        <v>67880696.659999996</v>
      </c>
    </row>
    <row r="433" spans="1:14" x14ac:dyDescent="0.2">
      <c r="A433">
        <v>92089</v>
      </c>
      <c r="B433" s="50">
        <v>924202246</v>
      </c>
      <c r="C433">
        <v>1.54</v>
      </c>
      <c r="D433">
        <v>0</v>
      </c>
      <c r="E433" s="49">
        <v>31211954.93</v>
      </c>
      <c r="F433">
        <v>0</v>
      </c>
      <c r="G433" s="49">
        <v>225337.51</v>
      </c>
      <c r="H433">
        <v>28.19</v>
      </c>
      <c r="I433" s="49">
        <v>743442.05</v>
      </c>
      <c r="J433">
        <v>0</v>
      </c>
      <c r="K433">
        <v>0</v>
      </c>
      <c r="L433" s="49">
        <v>2884903.34</v>
      </c>
      <c r="M433" s="49">
        <v>3853711.08</v>
      </c>
      <c r="N433" s="49">
        <v>35065666.009999998</v>
      </c>
    </row>
    <row r="434" spans="1:14" x14ac:dyDescent="0.2">
      <c r="A434">
        <v>92090</v>
      </c>
      <c r="B434" s="50">
        <v>765183835</v>
      </c>
      <c r="C434">
        <v>1.56</v>
      </c>
      <c r="D434">
        <v>0</v>
      </c>
      <c r="E434" s="49">
        <v>25836370.969999999</v>
      </c>
      <c r="F434">
        <v>0</v>
      </c>
      <c r="G434" s="49">
        <v>178034.48</v>
      </c>
      <c r="H434" s="49">
        <v>133357.78</v>
      </c>
      <c r="I434" s="49">
        <v>556258.62</v>
      </c>
      <c r="J434">
        <v>0</v>
      </c>
      <c r="K434">
        <v>0</v>
      </c>
      <c r="L434" s="49">
        <v>2305880.5</v>
      </c>
      <c r="M434" s="49">
        <v>3173531.38</v>
      </c>
      <c r="N434" s="49">
        <v>29009902.350000001</v>
      </c>
    </row>
    <row r="435" spans="1:14" x14ac:dyDescent="0.2">
      <c r="A435">
        <v>92091</v>
      </c>
      <c r="B435" s="50">
        <v>172254451</v>
      </c>
      <c r="C435">
        <v>1.43</v>
      </c>
      <c r="D435">
        <v>0</v>
      </c>
      <c r="E435" s="49">
        <v>5823838.5800000001</v>
      </c>
      <c r="F435">
        <v>0</v>
      </c>
      <c r="G435" s="49">
        <v>38007.49</v>
      </c>
      <c r="H435" s="49">
        <v>272515.78000000003</v>
      </c>
      <c r="I435" s="49">
        <v>119082.36</v>
      </c>
      <c r="J435" s="49">
        <v>222223.53</v>
      </c>
      <c r="K435" s="49">
        <v>21941.87</v>
      </c>
      <c r="L435" s="49">
        <v>463988.54</v>
      </c>
      <c r="M435" s="49">
        <v>1137759.57</v>
      </c>
      <c r="N435" s="49">
        <v>6961598.1500000004</v>
      </c>
    </row>
    <row r="436" spans="1:14" x14ac:dyDescent="0.2">
      <c r="A436">
        <v>93120</v>
      </c>
      <c r="B436" s="50">
        <v>19083740</v>
      </c>
      <c r="C436">
        <v>2.64</v>
      </c>
      <c r="D436">
        <v>0</v>
      </c>
      <c r="E436" s="49">
        <v>637291.56999999995</v>
      </c>
      <c r="F436" s="49">
        <v>3083.43</v>
      </c>
      <c r="G436" s="49">
        <v>51971.33</v>
      </c>
      <c r="H436">
        <v>265.88</v>
      </c>
      <c r="I436" s="49">
        <v>57637.41</v>
      </c>
      <c r="J436" s="49">
        <v>2772.36</v>
      </c>
      <c r="K436" s="49">
        <v>1269.4000000000001</v>
      </c>
      <c r="L436" s="49">
        <v>164505.19</v>
      </c>
      <c r="M436" s="49">
        <v>281505</v>
      </c>
      <c r="N436" s="49">
        <v>918796.57</v>
      </c>
    </row>
    <row r="437" spans="1:14" x14ac:dyDescent="0.2">
      <c r="A437">
        <v>93121</v>
      </c>
      <c r="B437" s="50">
        <v>5410920</v>
      </c>
      <c r="C437">
        <v>2.61</v>
      </c>
      <c r="D437">
        <v>0</v>
      </c>
      <c r="E437" s="49">
        <v>180750.54</v>
      </c>
      <c r="F437">
        <v>0</v>
      </c>
      <c r="G437" s="49">
        <v>12652.04</v>
      </c>
      <c r="H437">
        <v>152.85</v>
      </c>
      <c r="I437" s="49">
        <v>12938.1</v>
      </c>
      <c r="J437">
        <v>375.27</v>
      </c>
      <c r="K437">
        <v>141.36000000000001</v>
      </c>
      <c r="L437" s="49">
        <v>33733.33</v>
      </c>
      <c r="M437" s="49">
        <v>59992.94</v>
      </c>
      <c r="N437" s="49">
        <v>240743.48</v>
      </c>
    </row>
    <row r="438" spans="1:14" x14ac:dyDescent="0.2">
      <c r="A438">
        <v>93123</v>
      </c>
      <c r="B438" s="50">
        <v>23401794</v>
      </c>
      <c r="C438">
        <v>2.71</v>
      </c>
      <c r="D438">
        <v>0</v>
      </c>
      <c r="E438" s="49">
        <v>780928.86</v>
      </c>
      <c r="F438">
        <v>0</v>
      </c>
      <c r="G438" s="49">
        <v>49658.75</v>
      </c>
      <c r="H438">
        <v>0</v>
      </c>
      <c r="I438" s="49">
        <v>72748.259999999995</v>
      </c>
      <c r="J438">
        <v>0</v>
      </c>
      <c r="K438">
        <v>153.66999999999999</v>
      </c>
      <c r="L438" s="49">
        <v>179232.49</v>
      </c>
      <c r="M438" s="49">
        <v>301793.17</v>
      </c>
      <c r="N438" s="49">
        <v>1082722.03</v>
      </c>
    </row>
    <row r="439" spans="1:14" x14ac:dyDescent="0.2">
      <c r="A439">
        <v>93124</v>
      </c>
      <c r="B439" s="50">
        <v>22448582</v>
      </c>
      <c r="C439">
        <v>2.58</v>
      </c>
      <c r="D439">
        <v>0</v>
      </c>
      <c r="E439" s="49">
        <v>750120.71</v>
      </c>
      <c r="F439">
        <v>0</v>
      </c>
      <c r="G439" s="49">
        <v>67021.97</v>
      </c>
      <c r="H439">
        <v>0</v>
      </c>
      <c r="I439" s="49">
        <v>68571.91</v>
      </c>
      <c r="J439">
        <v>0</v>
      </c>
      <c r="K439">
        <v>507</v>
      </c>
      <c r="L439" s="49">
        <v>204512.88</v>
      </c>
      <c r="M439" s="49">
        <v>340613.76</v>
      </c>
      <c r="N439" s="49">
        <v>1090734.47</v>
      </c>
    </row>
    <row r="440" spans="1:14" x14ac:dyDescent="0.2">
      <c r="A440">
        <v>94076</v>
      </c>
      <c r="B440" s="50">
        <v>19537589</v>
      </c>
      <c r="C440">
        <v>1.53</v>
      </c>
      <c r="D440">
        <v>0</v>
      </c>
      <c r="E440" s="49">
        <v>659886.17000000004</v>
      </c>
      <c r="F440">
        <v>0</v>
      </c>
      <c r="G440" s="49">
        <v>23139.16</v>
      </c>
      <c r="H440">
        <v>0</v>
      </c>
      <c r="I440" s="49">
        <v>126299.72</v>
      </c>
      <c r="J440">
        <v>0</v>
      </c>
      <c r="K440">
        <v>0</v>
      </c>
      <c r="L440" s="49">
        <v>243996.61</v>
      </c>
      <c r="M440" s="49">
        <v>393435.48</v>
      </c>
      <c r="N440" s="49">
        <v>1053321.6499999999</v>
      </c>
    </row>
    <row r="441" spans="1:14" x14ac:dyDescent="0.2">
      <c r="A441">
        <v>94078</v>
      </c>
      <c r="B441" s="50">
        <v>231293614</v>
      </c>
      <c r="C441">
        <v>1.77</v>
      </c>
      <c r="D441">
        <v>0</v>
      </c>
      <c r="E441" s="49">
        <v>7792950.29</v>
      </c>
      <c r="F441">
        <v>0</v>
      </c>
      <c r="G441" s="49">
        <v>159053.64000000001</v>
      </c>
      <c r="H441">
        <v>0</v>
      </c>
      <c r="I441" s="49">
        <v>781466.42</v>
      </c>
      <c r="J441">
        <v>0</v>
      </c>
      <c r="K441" s="49">
        <v>16064.23</v>
      </c>
      <c r="L441" s="49">
        <v>1466921.37</v>
      </c>
      <c r="M441" s="49">
        <v>2423505.66</v>
      </c>
      <c r="N441" s="49">
        <v>10216455.949999999</v>
      </c>
    </row>
    <row r="442" spans="1:14" x14ac:dyDescent="0.2">
      <c r="A442">
        <v>94083</v>
      </c>
      <c r="B442" s="50">
        <v>123790878</v>
      </c>
      <c r="C442">
        <v>1.67</v>
      </c>
      <c r="D442">
        <v>0</v>
      </c>
      <c r="E442" s="49">
        <v>4175118.46</v>
      </c>
      <c r="F442">
        <v>0</v>
      </c>
      <c r="G442" s="49">
        <v>115614.36</v>
      </c>
      <c r="H442">
        <v>0</v>
      </c>
      <c r="I442" s="49">
        <v>658993.68999999994</v>
      </c>
      <c r="J442">
        <v>0</v>
      </c>
      <c r="K442">
        <v>0</v>
      </c>
      <c r="L442" s="49">
        <v>1173810.05</v>
      </c>
      <c r="M442" s="49">
        <v>1948418.1</v>
      </c>
      <c r="N442" s="49">
        <v>6123536.5599999996</v>
      </c>
    </row>
    <row r="443" spans="1:14" x14ac:dyDescent="0.2">
      <c r="A443">
        <v>94086</v>
      </c>
      <c r="B443" s="50">
        <v>68767545</v>
      </c>
      <c r="C443">
        <v>1.6</v>
      </c>
      <c r="D443">
        <v>0</v>
      </c>
      <c r="E443" s="49">
        <v>2320987.16</v>
      </c>
      <c r="F443">
        <v>0</v>
      </c>
      <c r="G443" s="49">
        <v>75289.990000000005</v>
      </c>
      <c r="H443">
        <v>0</v>
      </c>
      <c r="I443" s="49">
        <v>400425.99</v>
      </c>
      <c r="J443">
        <v>0</v>
      </c>
      <c r="K443">
        <v>0</v>
      </c>
      <c r="L443" s="49">
        <v>737727.6</v>
      </c>
      <c r="M443" s="49">
        <v>1213443.58</v>
      </c>
      <c r="N443" s="49">
        <v>3534430.74</v>
      </c>
    </row>
    <row r="444" spans="1:14" x14ac:dyDescent="0.2">
      <c r="A444">
        <v>94087</v>
      </c>
      <c r="B444" s="50">
        <v>31234275</v>
      </c>
      <c r="C444">
        <v>1.73</v>
      </c>
      <c r="D444">
        <v>0</v>
      </c>
      <c r="E444" s="49">
        <v>1052801.53</v>
      </c>
      <c r="F444">
        <v>0</v>
      </c>
      <c r="G444" s="49">
        <v>35087.15</v>
      </c>
      <c r="H444">
        <v>0</v>
      </c>
      <c r="I444" s="49">
        <v>249904.29</v>
      </c>
      <c r="J444">
        <v>0</v>
      </c>
      <c r="K444">
        <v>0</v>
      </c>
      <c r="L444" s="49">
        <v>406648.59</v>
      </c>
      <c r="M444" s="49">
        <v>691640.03</v>
      </c>
      <c r="N444" s="49">
        <v>1744441.56</v>
      </c>
    </row>
    <row r="445" spans="1:14" x14ac:dyDescent="0.2">
      <c r="A445">
        <v>95059</v>
      </c>
      <c r="B445" s="50">
        <v>222267680</v>
      </c>
      <c r="C445">
        <v>2.7</v>
      </c>
      <c r="D445">
        <v>0</v>
      </c>
      <c r="E445" s="49">
        <v>7417939.3300000001</v>
      </c>
      <c r="F445">
        <v>0</v>
      </c>
      <c r="G445" s="49">
        <v>193728.44</v>
      </c>
      <c r="H445">
        <v>0</v>
      </c>
      <c r="I445" s="49">
        <v>540260.56000000006</v>
      </c>
      <c r="J445">
        <v>0</v>
      </c>
      <c r="K445">
        <v>0</v>
      </c>
      <c r="L445" s="49">
        <v>804653.88</v>
      </c>
      <c r="M445" s="49">
        <v>1538642.88</v>
      </c>
      <c r="N445" s="49">
        <v>8956582.2100000009</v>
      </c>
    </row>
    <row r="446" spans="1:14" x14ac:dyDescent="0.2">
      <c r="A446">
        <v>96088</v>
      </c>
      <c r="B446" s="50">
        <v>1584129700</v>
      </c>
      <c r="C446">
        <v>1.42</v>
      </c>
      <c r="D446">
        <v>0</v>
      </c>
      <c r="E446" s="49">
        <v>53564082.5</v>
      </c>
      <c r="F446">
        <v>0</v>
      </c>
      <c r="G446" s="49">
        <v>215651.52</v>
      </c>
      <c r="H446">
        <v>0</v>
      </c>
      <c r="I446" s="49">
        <v>1783228.74</v>
      </c>
      <c r="J446">
        <v>0</v>
      </c>
      <c r="K446">
        <v>0</v>
      </c>
      <c r="L446" s="49">
        <v>7178244.8099999996</v>
      </c>
      <c r="M446" s="49">
        <v>9177125.0700000003</v>
      </c>
      <c r="N446" s="49">
        <v>62741207.57</v>
      </c>
    </row>
    <row r="447" spans="1:14" x14ac:dyDescent="0.2">
      <c r="A447">
        <v>96089</v>
      </c>
      <c r="B447" s="50">
        <v>886604530</v>
      </c>
      <c r="C447">
        <v>1.41</v>
      </c>
      <c r="D447">
        <v>0</v>
      </c>
      <c r="E447" s="49">
        <v>29981746.829999998</v>
      </c>
      <c r="F447" s="49">
        <v>36601.64</v>
      </c>
      <c r="G447" s="49">
        <v>137500.79999999999</v>
      </c>
      <c r="H447" s="49">
        <v>20200.52</v>
      </c>
      <c r="I447" s="49">
        <v>1149584.3400000001</v>
      </c>
      <c r="J447">
        <v>0</v>
      </c>
      <c r="K447">
        <v>0</v>
      </c>
      <c r="L447" s="49">
        <v>4751429.54</v>
      </c>
      <c r="M447" s="49">
        <v>6095316.8399999999</v>
      </c>
      <c r="N447" s="49">
        <v>36077063.670000002</v>
      </c>
    </row>
    <row r="448" spans="1:14" x14ac:dyDescent="0.2">
      <c r="A448">
        <v>96090</v>
      </c>
      <c r="B448" s="50">
        <v>1180192310</v>
      </c>
      <c r="C448">
        <v>1.45</v>
      </c>
      <c r="D448">
        <v>0</v>
      </c>
      <c r="E448" s="49">
        <v>39893627.590000004</v>
      </c>
      <c r="F448" s="49">
        <v>16480.16</v>
      </c>
      <c r="G448" s="49">
        <v>69951.98</v>
      </c>
      <c r="H448" s="49">
        <v>15214.93</v>
      </c>
      <c r="I448" s="49">
        <v>542511.68999999994</v>
      </c>
      <c r="J448" s="49">
        <v>6173467.04</v>
      </c>
      <c r="K448">
        <v>0</v>
      </c>
      <c r="L448" s="49">
        <v>2207795.2599999998</v>
      </c>
      <c r="M448" s="49">
        <v>9025421.0600000005</v>
      </c>
      <c r="N448" s="49">
        <v>48919048.649999999</v>
      </c>
    </row>
    <row r="449" spans="1:14" x14ac:dyDescent="0.2">
      <c r="A449">
        <v>96091</v>
      </c>
      <c r="B449" s="50">
        <v>2534340330</v>
      </c>
      <c r="C449">
        <v>1.47</v>
      </c>
      <c r="D449">
        <v>0</v>
      </c>
      <c r="E449" s="49">
        <v>85650033.579999998</v>
      </c>
      <c r="F449">
        <v>0</v>
      </c>
      <c r="G449" s="49">
        <v>252393.12</v>
      </c>
      <c r="H449" s="49">
        <v>350911.46</v>
      </c>
      <c r="I449" s="49">
        <v>2056368.58</v>
      </c>
      <c r="J449">
        <v>0</v>
      </c>
      <c r="K449">
        <v>0</v>
      </c>
      <c r="L449" s="49">
        <v>7412087.8700000001</v>
      </c>
      <c r="M449" s="49">
        <v>10071761.02</v>
      </c>
      <c r="N449" s="49">
        <v>95721794.599999994</v>
      </c>
    </row>
    <row r="450" spans="1:14" x14ac:dyDescent="0.2">
      <c r="A450">
        <v>96092</v>
      </c>
      <c r="B450" s="50">
        <v>903801870</v>
      </c>
      <c r="C450">
        <v>1.47</v>
      </c>
      <c r="D450">
        <v>0</v>
      </c>
      <c r="E450" s="49">
        <v>30544698.199999999</v>
      </c>
      <c r="F450" s="49">
        <v>5709.38</v>
      </c>
      <c r="G450" s="49">
        <v>56836.47</v>
      </c>
      <c r="H450" s="49">
        <v>380403.79</v>
      </c>
      <c r="I450" s="49">
        <v>470160.07</v>
      </c>
      <c r="J450" s="49">
        <v>1259658.8899999999</v>
      </c>
      <c r="K450">
        <v>0</v>
      </c>
      <c r="L450" s="49">
        <v>1646649.37</v>
      </c>
      <c r="M450" s="49">
        <v>3819417.97</v>
      </c>
      <c r="N450" s="49">
        <v>34364116.170000002</v>
      </c>
    </row>
    <row r="451" spans="1:14" x14ac:dyDescent="0.2">
      <c r="A451">
        <v>96093</v>
      </c>
      <c r="B451" s="50">
        <v>1005911360</v>
      </c>
      <c r="C451">
        <v>1.47</v>
      </c>
      <c r="D451">
        <v>0</v>
      </c>
      <c r="E451" s="49">
        <v>33995569.079999998</v>
      </c>
      <c r="F451" s="49">
        <v>59587.16</v>
      </c>
      <c r="G451" s="49">
        <v>59076.74</v>
      </c>
      <c r="H451" s="49">
        <v>3622.15</v>
      </c>
      <c r="I451" s="49">
        <v>480934.97</v>
      </c>
      <c r="J451" s="49">
        <v>1470798.17</v>
      </c>
      <c r="K451">
        <v>0</v>
      </c>
      <c r="L451" s="49">
        <v>1856167.86</v>
      </c>
      <c r="M451" s="49">
        <v>3930187.04</v>
      </c>
      <c r="N451" s="49">
        <v>37925756.119999997</v>
      </c>
    </row>
    <row r="452" spans="1:14" x14ac:dyDescent="0.2">
      <c r="A452">
        <v>96094</v>
      </c>
      <c r="B452" s="50">
        <v>1376521790</v>
      </c>
      <c r="C452">
        <v>1.45</v>
      </c>
      <c r="D452">
        <v>0</v>
      </c>
      <c r="E452" s="49">
        <v>46530084.280000001</v>
      </c>
      <c r="F452">
        <v>0</v>
      </c>
      <c r="G452" s="49">
        <v>132358.10999999999</v>
      </c>
      <c r="H452">
        <v>0</v>
      </c>
      <c r="I452" s="49">
        <v>1089865.57</v>
      </c>
      <c r="J452">
        <v>0</v>
      </c>
      <c r="K452">
        <v>0</v>
      </c>
      <c r="L452" s="49">
        <v>3810770.98</v>
      </c>
      <c r="M452" s="49">
        <v>5032994.66</v>
      </c>
      <c r="N452" s="49">
        <v>51563078.939999998</v>
      </c>
    </row>
    <row r="453" spans="1:14" x14ac:dyDescent="0.2">
      <c r="A453">
        <v>96095</v>
      </c>
      <c r="B453" s="50">
        <v>3476588940</v>
      </c>
      <c r="C453">
        <v>1.46</v>
      </c>
      <c r="D453">
        <v>0</v>
      </c>
      <c r="E453" s="49">
        <v>117505994.43000001</v>
      </c>
      <c r="F453" s="49">
        <v>881745.67</v>
      </c>
      <c r="G453" s="49">
        <v>221054.14</v>
      </c>
      <c r="H453" s="49">
        <v>9794.61</v>
      </c>
      <c r="I453" s="49">
        <v>1805894.52</v>
      </c>
      <c r="J453" s="49">
        <v>3669451.68</v>
      </c>
      <c r="K453">
        <v>0</v>
      </c>
      <c r="L453" s="49">
        <v>6584533.7599999998</v>
      </c>
      <c r="M453" s="49">
        <v>13172474.380000001</v>
      </c>
      <c r="N453" s="49">
        <v>130678468.81</v>
      </c>
    </row>
    <row r="454" spans="1:14" x14ac:dyDescent="0.2">
      <c r="A454">
        <v>96098</v>
      </c>
      <c r="B454" s="50">
        <v>336430110</v>
      </c>
      <c r="C454">
        <v>1.46</v>
      </c>
      <c r="D454">
        <v>0</v>
      </c>
      <c r="E454" s="49">
        <v>11371075.300000001</v>
      </c>
      <c r="F454">
        <v>0</v>
      </c>
      <c r="G454" s="49">
        <v>28833.360000000001</v>
      </c>
      <c r="H454">
        <v>0</v>
      </c>
      <c r="I454" s="49">
        <v>236301.5</v>
      </c>
      <c r="J454">
        <v>0</v>
      </c>
      <c r="K454">
        <v>0</v>
      </c>
      <c r="L454" s="49">
        <v>852220.07</v>
      </c>
      <c r="M454" s="49">
        <v>1117354.92</v>
      </c>
      <c r="N454" s="49">
        <v>12488430.220000001</v>
      </c>
    </row>
    <row r="455" spans="1:14" x14ac:dyDescent="0.2">
      <c r="A455">
        <v>96099</v>
      </c>
      <c r="B455" s="50">
        <v>126646250</v>
      </c>
      <c r="C455">
        <v>1.42</v>
      </c>
      <c r="D455">
        <v>0</v>
      </c>
      <c r="E455" s="49">
        <v>4282282.05</v>
      </c>
      <c r="F455" s="49">
        <v>55707.8</v>
      </c>
      <c r="G455" s="49">
        <v>17007.689999999999</v>
      </c>
      <c r="H455">
        <v>96.94</v>
      </c>
      <c r="I455" s="49">
        <v>147970.38</v>
      </c>
      <c r="J455" s="49">
        <v>37756.449999999997</v>
      </c>
      <c r="K455">
        <v>0</v>
      </c>
      <c r="L455" s="49">
        <v>532194.43999999994</v>
      </c>
      <c r="M455" s="49">
        <v>790733.7</v>
      </c>
      <c r="N455" s="49">
        <v>5073015.75</v>
      </c>
    </row>
    <row r="456" spans="1:14" x14ac:dyDescent="0.2">
      <c r="A456">
        <v>96101</v>
      </c>
      <c r="B456" s="50">
        <v>222010070</v>
      </c>
      <c r="C456">
        <v>1.48</v>
      </c>
      <c r="D456">
        <v>0</v>
      </c>
      <c r="E456" s="49">
        <v>7502244.21</v>
      </c>
      <c r="F456" s="49">
        <v>111421.82</v>
      </c>
      <c r="G456" s="49">
        <v>9968.76</v>
      </c>
      <c r="H456" s="49">
        <v>1844.54</v>
      </c>
      <c r="I456" s="49">
        <v>79614.149999999994</v>
      </c>
      <c r="J456" s="49">
        <v>898145.67</v>
      </c>
      <c r="K456">
        <v>0</v>
      </c>
      <c r="L456" s="49">
        <v>247962.78</v>
      </c>
      <c r="M456" s="49">
        <v>1348957.72</v>
      </c>
      <c r="N456" s="49">
        <v>8851201.9299999997</v>
      </c>
    </row>
    <row r="457" spans="1:14" x14ac:dyDescent="0.2">
      <c r="A457">
        <v>96102</v>
      </c>
      <c r="B457" s="50">
        <v>824241790</v>
      </c>
      <c r="C457">
        <v>1.48</v>
      </c>
      <c r="D457">
        <v>0</v>
      </c>
      <c r="E457" s="49">
        <v>27853075.289999999</v>
      </c>
      <c r="F457" s="49">
        <v>96215.31</v>
      </c>
      <c r="G457" s="49">
        <v>28328.87</v>
      </c>
      <c r="H457" s="49">
        <v>2164.5</v>
      </c>
      <c r="I457" s="49">
        <v>231875.8</v>
      </c>
      <c r="J457" s="49">
        <v>872867.76</v>
      </c>
      <c r="K457">
        <v>0</v>
      </c>
      <c r="L457" s="49">
        <v>805263.03</v>
      </c>
      <c r="M457" s="49">
        <v>2036715.26</v>
      </c>
      <c r="N457" s="49">
        <v>29889790.550000001</v>
      </c>
    </row>
    <row r="458" spans="1:14" x14ac:dyDescent="0.2">
      <c r="A458">
        <v>96103</v>
      </c>
      <c r="B458" s="50">
        <v>52683530</v>
      </c>
      <c r="C458">
        <v>1.34</v>
      </c>
      <c r="D458">
        <v>0</v>
      </c>
      <c r="E458" s="49">
        <v>1782830.67</v>
      </c>
      <c r="F458">
        <v>414.77</v>
      </c>
      <c r="G458" s="49">
        <v>20795.07</v>
      </c>
      <c r="H458">
        <v>0</v>
      </c>
      <c r="I458" s="49">
        <v>173049.53</v>
      </c>
      <c r="J458" s="49">
        <v>59936.09</v>
      </c>
      <c r="K458">
        <v>0</v>
      </c>
      <c r="L458" s="49">
        <v>607621.96</v>
      </c>
      <c r="M458" s="49">
        <v>861817.42</v>
      </c>
      <c r="N458" s="49">
        <v>2644648.09</v>
      </c>
    </row>
    <row r="459" spans="1:14" x14ac:dyDescent="0.2">
      <c r="A459">
        <v>96104</v>
      </c>
      <c r="B459" s="50">
        <v>94089190</v>
      </c>
      <c r="C459">
        <v>1.26</v>
      </c>
      <c r="D459">
        <v>0</v>
      </c>
      <c r="E459" s="49">
        <v>3186595.75</v>
      </c>
      <c r="F459">
        <v>0</v>
      </c>
      <c r="G459" s="49">
        <v>36219.550000000003</v>
      </c>
      <c r="H459">
        <v>0</v>
      </c>
      <c r="I459" s="49">
        <v>311883.86</v>
      </c>
      <c r="J459">
        <v>0</v>
      </c>
      <c r="K459">
        <v>0</v>
      </c>
      <c r="L459" s="49">
        <v>1291358.1499999999</v>
      </c>
      <c r="M459" s="49">
        <v>1639461.56</v>
      </c>
      <c r="N459" s="49">
        <v>4826057.3099999996</v>
      </c>
    </row>
    <row r="460" spans="1:14" x14ac:dyDescent="0.2">
      <c r="A460">
        <v>96106</v>
      </c>
      <c r="B460" s="50">
        <v>1158805550</v>
      </c>
      <c r="C460">
        <v>1.46</v>
      </c>
      <c r="D460">
        <v>0</v>
      </c>
      <c r="E460" s="49">
        <v>39166723.719999999</v>
      </c>
      <c r="F460" s="49">
        <v>12071.36</v>
      </c>
      <c r="G460" s="49">
        <v>37577.53</v>
      </c>
      <c r="H460" s="49">
        <v>2548.64</v>
      </c>
      <c r="I460" s="49">
        <v>306937.78999999998</v>
      </c>
      <c r="J460" s="49">
        <v>1029131.84</v>
      </c>
      <c r="K460">
        <v>0</v>
      </c>
      <c r="L460" s="49">
        <v>1242430.74</v>
      </c>
      <c r="M460" s="49">
        <v>2630697.9</v>
      </c>
      <c r="N460" s="49">
        <v>41797421.619999997</v>
      </c>
    </row>
    <row r="461" spans="1:14" x14ac:dyDescent="0.2">
      <c r="A461">
        <v>96107</v>
      </c>
      <c r="B461" s="50">
        <v>182960790</v>
      </c>
      <c r="C461">
        <v>1.45</v>
      </c>
      <c r="D461">
        <v>0</v>
      </c>
      <c r="E461" s="49">
        <v>6184559.5499999998</v>
      </c>
      <c r="F461" s="49">
        <v>4625.22</v>
      </c>
      <c r="G461" s="49">
        <v>12481.92</v>
      </c>
      <c r="H461" s="49">
        <v>1264.43</v>
      </c>
      <c r="I461" s="49">
        <v>96038.6</v>
      </c>
      <c r="J461" s="49">
        <v>622781.43999999994</v>
      </c>
      <c r="K461">
        <v>0</v>
      </c>
      <c r="L461" s="49">
        <v>370058.72</v>
      </c>
      <c r="M461" s="49">
        <v>1107250.32</v>
      </c>
      <c r="N461" s="49">
        <v>7291809.8700000001</v>
      </c>
    </row>
    <row r="462" spans="1:14" x14ac:dyDescent="0.2">
      <c r="A462">
        <v>96109</v>
      </c>
      <c r="B462" s="50">
        <v>214920510</v>
      </c>
      <c r="C462">
        <v>1.3</v>
      </c>
      <c r="D462">
        <v>0</v>
      </c>
      <c r="E462" s="49">
        <v>7275940.4400000004</v>
      </c>
      <c r="F462">
        <v>475.69</v>
      </c>
      <c r="G462" s="49">
        <v>76343.320000000007</v>
      </c>
      <c r="H462" s="49">
        <v>1461.63</v>
      </c>
      <c r="I462" s="49">
        <v>583429.6</v>
      </c>
      <c r="J462" s="49">
        <v>257099.7</v>
      </c>
      <c r="K462">
        <v>0</v>
      </c>
      <c r="L462" s="49">
        <v>2453307.4700000002</v>
      </c>
      <c r="M462" s="49">
        <v>3372117.41</v>
      </c>
      <c r="N462" s="49">
        <v>10648057.85</v>
      </c>
    </row>
    <row r="463" spans="1:14" x14ac:dyDescent="0.2">
      <c r="A463">
        <v>96110</v>
      </c>
      <c r="B463" s="50">
        <v>492730360</v>
      </c>
      <c r="C463">
        <v>1.41</v>
      </c>
      <c r="D463">
        <v>0</v>
      </c>
      <c r="E463" s="49">
        <v>16662352.16</v>
      </c>
      <c r="F463" s="49">
        <v>10405.31</v>
      </c>
      <c r="G463" s="49">
        <v>72444.89</v>
      </c>
      <c r="H463" s="49">
        <v>2892.27</v>
      </c>
      <c r="I463" s="49">
        <v>584877.56999999995</v>
      </c>
      <c r="J463" s="49">
        <v>966703.03</v>
      </c>
      <c r="K463">
        <v>0</v>
      </c>
      <c r="L463" s="49">
        <v>2371820.1800000002</v>
      </c>
      <c r="M463" s="49">
        <v>4009143.24</v>
      </c>
      <c r="N463" s="49">
        <v>20671495.399999999</v>
      </c>
    </row>
    <row r="464" spans="1:14" x14ac:dyDescent="0.2">
      <c r="A464">
        <v>96111</v>
      </c>
      <c r="B464" s="50">
        <v>221989240</v>
      </c>
      <c r="C464">
        <v>1.28</v>
      </c>
      <c r="D464">
        <v>0</v>
      </c>
      <c r="E464" s="49">
        <v>7516768.7800000003</v>
      </c>
      <c r="F464">
        <v>820.55</v>
      </c>
      <c r="G464" s="49">
        <v>89976.26</v>
      </c>
      <c r="H464">
        <v>280.63</v>
      </c>
      <c r="I464" s="49">
        <v>756513.82</v>
      </c>
      <c r="J464">
        <v>0</v>
      </c>
      <c r="K464">
        <v>0</v>
      </c>
      <c r="L464" s="49">
        <v>3107023.78</v>
      </c>
      <c r="M464" s="49">
        <v>3954615.04</v>
      </c>
      <c r="N464" s="49">
        <v>11471383.82</v>
      </c>
    </row>
    <row r="465" spans="1:14" x14ac:dyDescent="0.2">
      <c r="A465">
        <v>96112</v>
      </c>
      <c r="B465" s="50">
        <v>458051770</v>
      </c>
      <c r="C465">
        <v>1.4</v>
      </c>
      <c r="D465">
        <v>0</v>
      </c>
      <c r="E465" s="49">
        <v>15491219.25</v>
      </c>
      <c r="F465">
        <v>0</v>
      </c>
      <c r="G465" s="49">
        <v>48470.11</v>
      </c>
      <c r="H465">
        <v>966.04</v>
      </c>
      <c r="I465" s="49">
        <v>382163.18</v>
      </c>
      <c r="J465">
        <v>0</v>
      </c>
      <c r="K465">
        <v>0</v>
      </c>
      <c r="L465" s="49">
        <v>1555317.1</v>
      </c>
      <c r="M465" s="49">
        <v>1986916.43</v>
      </c>
      <c r="N465" s="49">
        <v>17478135.68</v>
      </c>
    </row>
    <row r="466" spans="1:14" x14ac:dyDescent="0.2">
      <c r="A466">
        <v>96113</v>
      </c>
      <c r="B466" s="50">
        <v>122063590</v>
      </c>
      <c r="C466">
        <v>1.43</v>
      </c>
      <c r="D466">
        <v>0</v>
      </c>
      <c r="E466" s="49">
        <v>4126910.17</v>
      </c>
      <c r="F466">
        <v>0</v>
      </c>
      <c r="G466" s="49">
        <v>12077.04</v>
      </c>
      <c r="H466" s="49">
        <v>1158.4100000000001</v>
      </c>
      <c r="I466" s="49">
        <v>101352.33</v>
      </c>
      <c r="J466" s="49">
        <v>27226.18</v>
      </c>
      <c r="K466">
        <v>0</v>
      </c>
      <c r="L466" s="49">
        <v>322093.90999999997</v>
      </c>
      <c r="M466" s="49">
        <v>463907.86</v>
      </c>
      <c r="N466" s="49">
        <v>4590818.03</v>
      </c>
    </row>
    <row r="467" spans="1:14" x14ac:dyDescent="0.2">
      <c r="A467">
        <v>96114</v>
      </c>
      <c r="B467" s="50">
        <v>544175640</v>
      </c>
      <c r="C467">
        <v>1.43</v>
      </c>
      <c r="D467">
        <v>0</v>
      </c>
      <c r="E467" s="49">
        <v>18398311.739999998</v>
      </c>
      <c r="F467">
        <v>0</v>
      </c>
      <c r="G467" s="49">
        <v>45992.82</v>
      </c>
      <c r="H467" s="49">
        <v>1819.4</v>
      </c>
      <c r="I467" s="49">
        <v>386847.83</v>
      </c>
      <c r="J467">
        <v>0.03</v>
      </c>
      <c r="K467">
        <v>0</v>
      </c>
      <c r="L467" s="49">
        <v>1385727.16</v>
      </c>
      <c r="M467" s="49">
        <v>1820387.24</v>
      </c>
      <c r="N467" s="49">
        <v>20218698.98</v>
      </c>
    </row>
    <row r="468" spans="1:14" x14ac:dyDescent="0.2">
      <c r="A468">
        <v>96119</v>
      </c>
      <c r="B468">
        <v>0</v>
      </c>
      <c r="C468">
        <v>1.46</v>
      </c>
      <c r="D468">
        <v>0</v>
      </c>
      <c r="E468">
        <v>0</v>
      </c>
      <c r="F468">
        <v>0</v>
      </c>
      <c r="G468" s="49">
        <v>32112.9</v>
      </c>
      <c r="H468">
        <v>0</v>
      </c>
      <c r="I468" s="49">
        <v>3246888.99</v>
      </c>
      <c r="J468">
        <v>0</v>
      </c>
      <c r="K468">
        <v>0</v>
      </c>
      <c r="L468" s="49">
        <v>999933.74</v>
      </c>
      <c r="M468" s="49">
        <v>4278935.62</v>
      </c>
      <c r="N468" s="49">
        <v>4278935.62</v>
      </c>
    </row>
    <row r="469" spans="1:14" x14ac:dyDescent="0.2">
      <c r="A469">
        <v>96121</v>
      </c>
      <c r="B469">
        <v>0</v>
      </c>
      <c r="C469">
        <v>0</v>
      </c>
      <c r="D469">
        <v>0</v>
      </c>
      <c r="E469">
        <v>0</v>
      </c>
      <c r="F469">
        <v>0</v>
      </c>
      <c r="G469">
        <v>0</v>
      </c>
      <c r="H469">
        <v>0</v>
      </c>
      <c r="I469">
        <v>0</v>
      </c>
      <c r="J469">
        <v>0</v>
      </c>
      <c r="K469">
        <v>0</v>
      </c>
      <c r="L469" s="49">
        <v>4135636</v>
      </c>
      <c r="M469" s="49">
        <v>4135636</v>
      </c>
      <c r="N469" s="49">
        <v>4135636</v>
      </c>
    </row>
    <row r="470" spans="1:14" x14ac:dyDescent="0.2">
      <c r="A470">
        <v>96901</v>
      </c>
      <c r="B470">
        <v>0</v>
      </c>
      <c r="C470">
        <v>0</v>
      </c>
      <c r="D470">
        <v>0</v>
      </c>
      <c r="E470">
        <v>0</v>
      </c>
      <c r="F470">
        <v>0</v>
      </c>
      <c r="G470">
        <v>0</v>
      </c>
      <c r="H470">
        <v>0</v>
      </c>
      <c r="I470">
        <v>0</v>
      </c>
      <c r="J470">
        <v>0</v>
      </c>
      <c r="K470">
        <v>0</v>
      </c>
      <c r="L470">
        <v>0</v>
      </c>
      <c r="M470">
        <v>0</v>
      </c>
      <c r="N470">
        <v>0</v>
      </c>
    </row>
    <row r="471" spans="1:14" x14ac:dyDescent="0.2">
      <c r="A471">
        <v>97116</v>
      </c>
      <c r="B471" s="50">
        <v>7500768</v>
      </c>
      <c r="C471">
        <v>1.79</v>
      </c>
      <c r="D471">
        <v>0</v>
      </c>
      <c r="E471" s="49">
        <v>252671.1</v>
      </c>
      <c r="F471">
        <v>0</v>
      </c>
      <c r="G471" s="49">
        <v>10991.48</v>
      </c>
      <c r="H471">
        <v>0</v>
      </c>
      <c r="I471" s="49">
        <v>44739.22</v>
      </c>
      <c r="J471">
        <v>0</v>
      </c>
      <c r="K471">
        <v>0</v>
      </c>
      <c r="L471" s="49">
        <v>48740.74</v>
      </c>
      <c r="M471" s="49">
        <v>104471.44</v>
      </c>
      <c r="N471" s="49">
        <v>357142.54</v>
      </c>
    </row>
    <row r="472" spans="1:14" x14ac:dyDescent="0.2">
      <c r="A472">
        <v>97118</v>
      </c>
      <c r="B472" s="50">
        <v>4806177</v>
      </c>
      <c r="C472">
        <v>1.77</v>
      </c>
      <c r="D472">
        <v>0</v>
      </c>
      <c r="E472" s="49">
        <v>161933.99</v>
      </c>
      <c r="F472">
        <v>0</v>
      </c>
      <c r="G472" s="49">
        <v>6607.55</v>
      </c>
      <c r="H472">
        <v>0</v>
      </c>
      <c r="I472" s="49">
        <v>26421.25</v>
      </c>
      <c r="J472">
        <v>0</v>
      </c>
      <c r="K472">
        <v>0</v>
      </c>
      <c r="L472" s="49">
        <v>27137.85</v>
      </c>
      <c r="M472" s="49">
        <v>60166.64</v>
      </c>
      <c r="N472" s="49">
        <v>222100.63</v>
      </c>
    </row>
    <row r="473" spans="1:14" x14ac:dyDescent="0.2">
      <c r="A473">
        <v>97119</v>
      </c>
      <c r="B473" s="50">
        <v>7825886</v>
      </c>
      <c r="C473">
        <v>1.78</v>
      </c>
      <c r="D473">
        <v>0</v>
      </c>
      <c r="E473" s="49">
        <v>263649.87</v>
      </c>
      <c r="F473">
        <v>0</v>
      </c>
      <c r="G473" s="49">
        <v>10553.73</v>
      </c>
      <c r="H473">
        <v>0</v>
      </c>
      <c r="I473" s="49">
        <v>42543.13</v>
      </c>
      <c r="J473">
        <v>0</v>
      </c>
      <c r="K473">
        <v>0</v>
      </c>
      <c r="L473" s="49">
        <v>50886.51</v>
      </c>
      <c r="M473" s="49">
        <v>103983.36</v>
      </c>
      <c r="N473" s="49">
        <v>367633.23</v>
      </c>
    </row>
    <row r="474" spans="1:14" x14ac:dyDescent="0.2">
      <c r="A474">
        <v>97122</v>
      </c>
      <c r="B474" s="50">
        <v>5708638</v>
      </c>
      <c r="C474">
        <v>1.88</v>
      </c>
      <c r="D474">
        <v>0</v>
      </c>
      <c r="E474" s="49">
        <v>192125.13</v>
      </c>
      <c r="F474">
        <v>0</v>
      </c>
      <c r="G474" s="49">
        <v>8184.39</v>
      </c>
      <c r="H474">
        <v>0</v>
      </c>
      <c r="I474" s="49">
        <v>32880.839999999997</v>
      </c>
      <c r="J474">
        <v>185.84</v>
      </c>
      <c r="K474">
        <v>0</v>
      </c>
      <c r="L474" s="49">
        <v>33814.589999999997</v>
      </c>
      <c r="M474" s="49">
        <v>75065.66</v>
      </c>
      <c r="N474" s="49">
        <v>267190.78999999998</v>
      </c>
    </row>
    <row r="475" spans="1:14" x14ac:dyDescent="0.2">
      <c r="A475">
        <v>97127</v>
      </c>
      <c r="B475" s="50">
        <v>2424038</v>
      </c>
      <c r="C475">
        <v>1.82</v>
      </c>
      <c r="D475">
        <v>0</v>
      </c>
      <c r="E475" s="49">
        <v>81631.27</v>
      </c>
      <c r="F475">
        <v>0</v>
      </c>
      <c r="G475" s="49">
        <v>5689.84</v>
      </c>
      <c r="H475">
        <v>0</v>
      </c>
      <c r="I475" s="49">
        <v>23159.64</v>
      </c>
      <c r="J475" s="49">
        <v>1798.8</v>
      </c>
      <c r="K475">
        <v>0</v>
      </c>
      <c r="L475" s="49">
        <v>27068.71</v>
      </c>
      <c r="M475" s="49">
        <v>57716.98</v>
      </c>
      <c r="N475" s="49">
        <v>139348.25</v>
      </c>
    </row>
    <row r="476" spans="1:14" x14ac:dyDescent="0.2">
      <c r="A476">
        <v>97129</v>
      </c>
      <c r="B476" s="50">
        <v>117579655</v>
      </c>
      <c r="C476">
        <v>2.0099999999999998</v>
      </c>
      <c r="D476">
        <v>0</v>
      </c>
      <c r="E476" s="49">
        <v>3951919.22</v>
      </c>
      <c r="F476">
        <v>0</v>
      </c>
      <c r="G476" s="49">
        <v>217507.81</v>
      </c>
      <c r="H476">
        <v>0</v>
      </c>
      <c r="I476" s="49">
        <v>885333.76</v>
      </c>
      <c r="J476">
        <v>0</v>
      </c>
      <c r="K476">
        <v>0</v>
      </c>
      <c r="L476" s="49">
        <v>968459.75</v>
      </c>
      <c r="M476" s="49">
        <v>2071301.32</v>
      </c>
      <c r="N476" s="49">
        <v>6023220.54</v>
      </c>
    </row>
    <row r="477" spans="1:14" x14ac:dyDescent="0.2">
      <c r="A477">
        <v>97130</v>
      </c>
      <c r="B477" s="50">
        <v>15899038</v>
      </c>
      <c r="C477">
        <v>1.86</v>
      </c>
      <c r="D477">
        <v>0</v>
      </c>
      <c r="E477" s="49">
        <v>535193.74</v>
      </c>
      <c r="F477">
        <v>0</v>
      </c>
      <c r="G477" s="49">
        <v>33090.080000000002</v>
      </c>
      <c r="H477">
        <v>0</v>
      </c>
      <c r="I477" s="49">
        <v>134102.19</v>
      </c>
      <c r="J477">
        <v>0</v>
      </c>
      <c r="K477">
        <v>0</v>
      </c>
      <c r="L477" s="49">
        <v>140350.34</v>
      </c>
      <c r="M477" s="49">
        <v>307542.59999999998</v>
      </c>
      <c r="N477" s="49">
        <v>842736.34</v>
      </c>
    </row>
    <row r="478" spans="1:14" x14ac:dyDescent="0.2">
      <c r="A478">
        <v>97131</v>
      </c>
      <c r="B478" s="50">
        <v>21147470</v>
      </c>
      <c r="C478">
        <v>1.88</v>
      </c>
      <c r="D478">
        <v>0</v>
      </c>
      <c r="E478" s="49">
        <v>711721.49</v>
      </c>
      <c r="F478">
        <v>0</v>
      </c>
      <c r="G478" s="49">
        <v>36177.910000000003</v>
      </c>
      <c r="H478">
        <v>0</v>
      </c>
      <c r="I478" s="49">
        <v>145801.29999999999</v>
      </c>
      <c r="J478">
        <v>0</v>
      </c>
      <c r="K478">
        <v>0</v>
      </c>
      <c r="L478" s="49">
        <v>159970.19</v>
      </c>
      <c r="M478" s="49">
        <v>341949.4</v>
      </c>
      <c r="N478" s="49">
        <v>1053670.8899999999</v>
      </c>
    </row>
    <row r="479" spans="1:14" x14ac:dyDescent="0.2">
      <c r="A479">
        <v>98080</v>
      </c>
      <c r="B479" s="50">
        <v>30297290</v>
      </c>
      <c r="C479">
        <v>2.37</v>
      </c>
      <c r="D479">
        <v>0</v>
      </c>
      <c r="E479" s="49">
        <v>1014568.08</v>
      </c>
      <c r="F479">
        <v>0</v>
      </c>
      <c r="G479" s="49">
        <v>50237.53</v>
      </c>
      <c r="H479">
        <v>0</v>
      </c>
      <c r="I479" s="49">
        <v>166195.16</v>
      </c>
      <c r="J479">
        <v>0</v>
      </c>
      <c r="K479">
        <v>0</v>
      </c>
      <c r="L479" s="49">
        <v>280891.46000000002</v>
      </c>
      <c r="M479" s="49">
        <v>497324.14</v>
      </c>
      <c r="N479" s="49">
        <v>1511892.22</v>
      </c>
    </row>
    <row r="480" spans="1:14" x14ac:dyDescent="0.2">
      <c r="A480">
        <v>99082</v>
      </c>
      <c r="B480" s="50">
        <v>41341644</v>
      </c>
      <c r="C480">
        <v>2.94</v>
      </c>
      <c r="D480">
        <v>0</v>
      </c>
      <c r="E480" s="49">
        <v>1376328.65</v>
      </c>
      <c r="F480" s="49">
        <v>1228.43</v>
      </c>
      <c r="G480" s="49">
        <v>26056.47</v>
      </c>
      <c r="H480">
        <v>0</v>
      </c>
      <c r="I480" s="49">
        <v>197654.65</v>
      </c>
      <c r="J480" s="49">
        <v>2404.87</v>
      </c>
      <c r="K480">
        <v>0</v>
      </c>
      <c r="L480" s="49">
        <v>296700.09000000003</v>
      </c>
      <c r="M480" s="49">
        <v>524044.51</v>
      </c>
      <c r="N480" s="49">
        <v>1900373.16</v>
      </c>
    </row>
    <row r="481" spans="1:14" x14ac:dyDescent="0.2">
      <c r="A481">
        <v>100059</v>
      </c>
      <c r="B481" s="50">
        <v>43214740</v>
      </c>
      <c r="C481">
        <v>2.5099999999999998</v>
      </c>
      <c r="D481">
        <v>0</v>
      </c>
      <c r="E481" s="49">
        <v>1445060.72</v>
      </c>
      <c r="F481">
        <v>0</v>
      </c>
      <c r="G481" s="49">
        <v>27308.51</v>
      </c>
      <c r="H481">
        <v>0</v>
      </c>
      <c r="I481" s="49">
        <v>149174.24</v>
      </c>
      <c r="J481">
        <v>0</v>
      </c>
      <c r="K481">
        <v>0</v>
      </c>
      <c r="L481" s="49">
        <v>397883.23</v>
      </c>
      <c r="M481" s="49">
        <v>574365.98</v>
      </c>
      <c r="N481" s="49">
        <v>2019426.7</v>
      </c>
    </row>
    <row r="482" spans="1:14" x14ac:dyDescent="0.2">
      <c r="A482">
        <v>100060</v>
      </c>
      <c r="B482" s="50">
        <v>20642830</v>
      </c>
      <c r="C482">
        <v>2.59</v>
      </c>
      <c r="D482">
        <v>0</v>
      </c>
      <c r="E482" s="49">
        <v>689710.6</v>
      </c>
      <c r="F482">
        <v>0</v>
      </c>
      <c r="G482" s="49">
        <v>16368.46</v>
      </c>
      <c r="H482" s="49">
        <v>8678.86</v>
      </c>
      <c r="I482" s="49">
        <v>85573.04</v>
      </c>
      <c r="J482" s="49">
        <v>5514.99</v>
      </c>
      <c r="K482">
        <v>0</v>
      </c>
      <c r="L482" s="49">
        <v>212482.26</v>
      </c>
      <c r="M482" s="49">
        <v>328617.59999999998</v>
      </c>
      <c r="N482" s="49">
        <v>1018328.2</v>
      </c>
    </row>
    <row r="483" spans="1:14" x14ac:dyDescent="0.2">
      <c r="A483">
        <v>100061</v>
      </c>
      <c r="B483" s="50">
        <v>41988330</v>
      </c>
      <c r="C483">
        <v>2.61</v>
      </c>
      <c r="D483">
        <v>0</v>
      </c>
      <c r="E483" s="49">
        <v>1402610.51</v>
      </c>
      <c r="F483">
        <v>0</v>
      </c>
      <c r="G483" s="49">
        <v>27064.13</v>
      </c>
      <c r="H483">
        <v>0</v>
      </c>
      <c r="I483" s="49">
        <v>154189.32999999999</v>
      </c>
      <c r="J483">
        <v>0</v>
      </c>
      <c r="K483">
        <v>0</v>
      </c>
      <c r="L483" s="49">
        <v>400703.28</v>
      </c>
      <c r="M483" s="49">
        <v>581956.74</v>
      </c>
      <c r="N483" s="49">
        <v>1984567.25</v>
      </c>
    </row>
    <row r="484" spans="1:14" x14ac:dyDescent="0.2">
      <c r="A484">
        <v>100062</v>
      </c>
      <c r="B484" s="50">
        <v>12755570</v>
      </c>
      <c r="C484">
        <v>2.56</v>
      </c>
      <c r="D484">
        <v>0</v>
      </c>
      <c r="E484" s="49">
        <v>426315.64</v>
      </c>
      <c r="F484">
        <v>0</v>
      </c>
      <c r="G484" s="49">
        <v>11651.77</v>
      </c>
      <c r="H484">
        <v>0</v>
      </c>
      <c r="I484" s="49">
        <v>60083.78</v>
      </c>
      <c r="J484" s="49">
        <v>1538.8</v>
      </c>
      <c r="K484">
        <v>0</v>
      </c>
      <c r="L484" s="49">
        <v>170572.48</v>
      </c>
      <c r="M484" s="49">
        <v>243846.83</v>
      </c>
      <c r="N484" s="49">
        <v>670162.47</v>
      </c>
    </row>
    <row r="485" spans="1:14" x14ac:dyDescent="0.2">
      <c r="A485">
        <v>100063</v>
      </c>
      <c r="B485" s="50">
        <v>194164229</v>
      </c>
      <c r="C485">
        <v>2.61</v>
      </c>
      <c r="D485">
        <v>0</v>
      </c>
      <c r="E485" s="49">
        <v>6486011.4100000001</v>
      </c>
      <c r="F485">
        <v>0</v>
      </c>
      <c r="G485" s="49">
        <v>117218.09</v>
      </c>
      <c r="H485">
        <v>0</v>
      </c>
      <c r="I485" s="49">
        <v>620303.56000000006</v>
      </c>
      <c r="J485">
        <v>0</v>
      </c>
      <c r="K485">
        <v>0</v>
      </c>
      <c r="L485" s="49">
        <v>1536123.11</v>
      </c>
      <c r="M485" s="49">
        <v>2273644.7599999998</v>
      </c>
      <c r="N485" s="49">
        <v>8759656.1699999999</v>
      </c>
    </row>
    <row r="486" spans="1:14" x14ac:dyDescent="0.2">
      <c r="A486">
        <v>100064</v>
      </c>
      <c r="B486" s="50">
        <v>18936960</v>
      </c>
      <c r="C486">
        <v>2.68</v>
      </c>
      <c r="D486">
        <v>0</v>
      </c>
      <c r="E486" s="49">
        <v>632130.12</v>
      </c>
      <c r="F486">
        <v>259.02</v>
      </c>
      <c r="G486" s="49">
        <v>6284.82</v>
      </c>
      <c r="H486">
        <v>0</v>
      </c>
      <c r="I486" s="49">
        <v>28947.119999999999</v>
      </c>
      <c r="J486" s="49">
        <v>2033.63</v>
      </c>
      <c r="K486">
        <v>0</v>
      </c>
      <c r="L486" s="49">
        <v>71664.62</v>
      </c>
      <c r="M486" s="49">
        <v>109189.21</v>
      </c>
      <c r="N486" s="49">
        <v>741319.33</v>
      </c>
    </row>
    <row r="487" spans="1:14" x14ac:dyDescent="0.2">
      <c r="A487">
        <v>100065</v>
      </c>
      <c r="B487" s="50">
        <v>16448340</v>
      </c>
      <c r="C487">
        <v>2.61</v>
      </c>
      <c r="D487">
        <v>0</v>
      </c>
      <c r="E487" s="49">
        <v>549453.01</v>
      </c>
      <c r="F487">
        <v>0</v>
      </c>
      <c r="G487" s="49">
        <v>9450.69</v>
      </c>
      <c r="H487">
        <v>0</v>
      </c>
      <c r="I487" s="49">
        <v>53292.51</v>
      </c>
      <c r="J487">
        <v>0</v>
      </c>
      <c r="K487">
        <v>0</v>
      </c>
      <c r="L487" s="49">
        <v>146892.85</v>
      </c>
      <c r="M487" s="49">
        <v>209636.04</v>
      </c>
      <c r="N487" s="49">
        <v>759089.05</v>
      </c>
    </row>
    <row r="488" spans="1:14" x14ac:dyDescent="0.2">
      <c r="A488">
        <v>101105</v>
      </c>
      <c r="B488" s="50">
        <v>13468954</v>
      </c>
      <c r="C488">
        <v>3.24</v>
      </c>
      <c r="D488">
        <v>0</v>
      </c>
      <c r="E488" s="49">
        <v>447016.8</v>
      </c>
      <c r="F488">
        <v>0</v>
      </c>
      <c r="G488" s="49">
        <v>83509.7</v>
      </c>
      <c r="H488">
        <v>0</v>
      </c>
      <c r="I488" s="49">
        <v>41939.65</v>
      </c>
      <c r="J488">
        <v>0</v>
      </c>
      <c r="K488">
        <v>0</v>
      </c>
      <c r="L488" s="49">
        <v>250701.74</v>
      </c>
      <c r="M488" s="49">
        <v>376151.09</v>
      </c>
      <c r="N488" s="49">
        <v>823167.89</v>
      </c>
    </row>
    <row r="489" spans="1:14" x14ac:dyDescent="0.2">
      <c r="A489">
        <v>101107</v>
      </c>
      <c r="B489" s="50">
        <v>15592215</v>
      </c>
      <c r="C489">
        <v>3.18</v>
      </c>
      <c r="D489">
        <v>0</v>
      </c>
      <c r="E489" s="49">
        <v>517805.92</v>
      </c>
      <c r="F489">
        <v>0</v>
      </c>
      <c r="G489" s="49">
        <v>42644.55</v>
      </c>
      <c r="H489">
        <v>0</v>
      </c>
      <c r="I489" s="49">
        <v>17306.63</v>
      </c>
      <c r="J489">
        <v>0</v>
      </c>
      <c r="K489">
        <v>0</v>
      </c>
      <c r="L489" s="49">
        <v>111623.5</v>
      </c>
      <c r="M489" s="49">
        <v>171574.68</v>
      </c>
      <c r="N489" s="49">
        <v>689380.6</v>
      </c>
    </row>
    <row r="490" spans="1:14" x14ac:dyDescent="0.2">
      <c r="A490">
        <v>102081</v>
      </c>
      <c r="B490" s="50">
        <v>23478719</v>
      </c>
      <c r="C490">
        <v>2.65</v>
      </c>
      <c r="D490">
        <v>0</v>
      </c>
      <c r="E490" s="49">
        <v>783979.08</v>
      </c>
      <c r="F490">
        <v>0</v>
      </c>
      <c r="G490" s="49">
        <v>32606.29</v>
      </c>
      <c r="H490">
        <v>0</v>
      </c>
      <c r="I490" s="49">
        <v>69091.520000000004</v>
      </c>
      <c r="J490" s="49">
        <v>6422.51</v>
      </c>
      <c r="K490">
        <v>0</v>
      </c>
      <c r="L490" s="49">
        <v>160701.4</v>
      </c>
      <c r="M490" s="49">
        <v>268821.71999999997</v>
      </c>
      <c r="N490" s="49">
        <v>1052800.8</v>
      </c>
    </row>
    <row r="491" spans="1:14" x14ac:dyDescent="0.2">
      <c r="A491">
        <v>102085</v>
      </c>
      <c r="B491" s="50">
        <v>45947703</v>
      </c>
      <c r="C491">
        <v>2.5099999999999998</v>
      </c>
      <c r="D491">
        <v>0</v>
      </c>
      <c r="E491" s="49">
        <v>1536448.46</v>
      </c>
      <c r="F491">
        <v>0</v>
      </c>
      <c r="G491" s="49">
        <v>80764.06</v>
      </c>
      <c r="H491">
        <v>0</v>
      </c>
      <c r="I491" s="49">
        <v>154138.9</v>
      </c>
      <c r="J491">
        <v>0</v>
      </c>
      <c r="K491">
        <v>74.489999999999995</v>
      </c>
      <c r="L491" s="49">
        <v>314275.24</v>
      </c>
      <c r="M491" s="49">
        <v>549252.68999999994</v>
      </c>
      <c r="N491" s="49">
        <v>2085701.15</v>
      </c>
    </row>
    <row r="492" spans="1:14" x14ac:dyDescent="0.2">
      <c r="A492">
        <v>103127</v>
      </c>
      <c r="B492" s="50">
        <v>20001457</v>
      </c>
      <c r="C492">
        <v>1.18</v>
      </c>
      <c r="D492">
        <v>0</v>
      </c>
      <c r="E492" s="49">
        <v>677954.59</v>
      </c>
      <c r="F492">
        <v>0</v>
      </c>
      <c r="G492" s="49">
        <v>7122.88</v>
      </c>
      <c r="H492">
        <v>0</v>
      </c>
      <c r="I492" s="49">
        <v>88359.84</v>
      </c>
      <c r="J492" s="49">
        <v>3028.44</v>
      </c>
      <c r="K492">
        <v>0</v>
      </c>
      <c r="L492" s="49">
        <v>169495.54</v>
      </c>
      <c r="M492" s="49">
        <v>268006.7</v>
      </c>
      <c r="N492" s="49">
        <v>945961.29</v>
      </c>
    </row>
    <row r="493" spans="1:14" x14ac:dyDescent="0.2">
      <c r="A493">
        <v>103128</v>
      </c>
      <c r="B493" s="50">
        <v>19377270</v>
      </c>
      <c r="C493">
        <v>1.21</v>
      </c>
      <c r="D493">
        <v>0</v>
      </c>
      <c r="E493" s="49">
        <v>656598.21</v>
      </c>
      <c r="F493">
        <v>13.39</v>
      </c>
      <c r="G493" s="49">
        <v>5788.34</v>
      </c>
      <c r="H493">
        <v>0</v>
      </c>
      <c r="I493" s="49">
        <v>66813.960000000006</v>
      </c>
      <c r="J493" s="49">
        <v>1027.07</v>
      </c>
      <c r="K493">
        <v>0</v>
      </c>
      <c r="L493" s="49">
        <v>128268.62</v>
      </c>
      <c r="M493" s="49">
        <v>201911.38</v>
      </c>
      <c r="N493" s="49">
        <v>858509.59</v>
      </c>
    </row>
    <row r="494" spans="1:14" x14ac:dyDescent="0.2">
      <c r="A494">
        <v>103129</v>
      </c>
      <c r="B494" s="50">
        <v>25201184</v>
      </c>
      <c r="C494">
        <v>1.31</v>
      </c>
      <c r="D494">
        <v>0</v>
      </c>
      <c r="E494" s="49">
        <v>853076.96</v>
      </c>
      <c r="F494">
        <v>0</v>
      </c>
      <c r="G494" s="49">
        <v>11057.91</v>
      </c>
      <c r="H494">
        <v>0</v>
      </c>
      <c r="I494" s="49">
        <v>96408.2</v>
      </c>
      <c r="J494">
        <v>0</v>
      </c>
      <c r="K494">
        <v>0</v>
      </c>
      <c r="L494" s="49">
        <v>188863.51</v>
      </c>
      <c r="M494" s="49">
        <v>296329.62</v>
      </c>
      <c r="N494" s="49">
        <v>1149406.58</v>
      </c>
    </row>
    <row r="495" spans="1:14" x14ac:dyDescent="0.2">
      <c r="A495">
        <v>103130</v>
      </c>
      <c r="B495" s="50">
        <v>32441582</v>
      </c>
      <c r="C495">
        <v>1.85</v>
      </c>
      <c r="D495">
        <v>0</v>
      </c>
      <c r="E495" s="49">
        <v>1092160.46</v>
      </c>
      <c r="F495">
        <v>0</v>
      </c>
      <c r="G495" s="49">
        <v>31475.43</v>
      </c>
      <c r="H495">
        <v>0</v>
      </c>
      <c r="I495" s="49">
        <v>187201.54</v>
      </c>
      <c r="J495" s="49">
        <v>5169.34</v>
      </c>
      <c r="K495" s="49">
        <v>2037.02</v>
      </c>
      <c r="L495" s="49">
        <v>401995.8</v>
      </c>
      <c r="M495" s="49">
        <v>627879.12</v>
      </c>
      <c r="N495" s="49">
        <v>1720039.58</v>
      </c>
    </row>
    <row r="496" spans="1:14" x14ac:dyDescent="0.2">
      <c r="A496">
        <v>103131</v>
      </c>
      <c r="B496" s="50">
        <v>34863604</v>
      </c>
      <c r="C496">
        <v>1.0900000000000001</v>
      </c>
      <c r="D496">
        <v>0</v>
      </c>
      <c r="E496" s="49">
        <v>1182787.1599999999</v>
      </c>
      <c r="F496">
        <v>0</v>
      </c>
      <c r="G496" s="49">
        <v>16319.85</v>
      </c>
      <c r="H496">
        <v>0</v>
      </c>
      <c r="I496" s="49">
        <v>175413.86</v>
      </c>
      <c r="J496">
        <v>0</v>
      </c>
      <c r="K496">
        <v>0</v>
      </c>
      <c r="L496" s="49">
        <v>338938.11</v>
      </c>
      <c r="M496" s="49">
        <v>530671.81999999995</v>
      </c>
      <c r="N496" s="49">
        <v>1713458.98</v>
      </c>
    </row>
    <row r="497" spans="1:14" x14ac:dyDescent="0.2">
      <c r="A497">
        <v>103132</v>
      </c>
      <c r="B497" s="50">
        <v>135872661</v>
      </c>
      <c r="C497">
        <v>1.17</v>
      </c>
      <c r="D497">
        <v>0</v>
      </c>
      <c r="E497" s="49">
        <v>4605905.21</v>
      </c>
      <c r="F497">
        <v>0</v>
      </c>
      <c r="G497" s="49">
        <v>53814.94</v>
      </c>
      <c r="H497">
        <v>0</v>
      </c>
      <c r="I497" s="49">
        <v>448545.87</v>
      </c>
      <c r="J497">
        <v>0</v>
      </c>
      <c r="K497">
        <v>0</v>
      </c>
      <c r="L497" s="49">
        <v>817483.11</v>
      </c>
      <c r="M497" s="49">
        <v>1319843.92</v>
      </c>
      <c r="N497" s="49">
        <v>5925749.1299999999</v>
      </c>
    </row>
    <row r="498" spans="1:14" x14ac:dyDescent="0.2">
      <c r="A498">
        <v>103135</v>
      </c>
      <c r="B498" s="50">
        <v>27531923</v>
      </c>
      <c r="C498">
        <v>1.2</v>
      </c>
      <c r="D498">
        <v>0</v>
      </c>
      <c r="E498" s="49">
        <v>933012.82</v>
      </c>
      <c r="F498">
        <v>0</v>
      </c>
      <c r="G498" s="49">
        <v>13490.53</v>
      </c>
      <c r="H498">
        <v>0</v>
      </c>
      <c r="I498" s="49">
        <v>126140.1</v>
      </c>
      <c r="J498">
        <v>0</v>
      </c>
      <c r="K498">
        <v>0</v>
      </c>
      <c r="L498" s="49">
        <v>232821.25</v>
      </c>
      <c r="M498" s="49">
        <v>372451.88</v>
      </c>
      <c r="N498" s="49">
        <v>1305464.7</v>
      </c>
    </row>
    <row r="499" spans="1:14" x14ac:dyDescent="0.2">
      <c r="A499">
        <v>104041</v>
      </c>
      <c r="B499" s="50">
        <v>7770031</v>
      </c>
      <c r="C499">
        <v>2.62</v>
      </c>
      <c r="D499">
        <v>0</v>
      </c>
      <c r="E499" s="49">
        <v>259529.45</v>
      </c>
      <c r="F499">
        <v>0</v>
      </c>
      <c r="G499" s="49">
        <v>12243.98</v>
      </c>
      <c r="H499">
        <v>0</v>
      </c>
      <c r="I499" s="49">
        <v>26477.25</v>
      </c>
      <c r="J499">
        <v>0</v>
      </c>
      <c r="K499">
        <v>0</v>
      </c>
      <c r="L499" s="49">
        <v>110526.35</v>
      </c>
      <c r="M499" s="49">
        <v>149247.57999999999</v>
      </c>
      <c r="N499" s="49">
        <v>408777.03</v>
      </c>
    </row>
    <row r="500" spans="1:14" x14ac:dyDescent="0.2">
      <c r="A500">
        <v>104042</v>
      </c>
      <c r="B500" s="50">
        <v>20716732</v>
      </c>
      <c r="C500">
        <v>2.57</v>
      </c>
      <c r="D500">
        <v>0</v>
      </c>
      <c r="E500" s="49">
        <v>692321.9</v>
      </c>
      <c r="F500">
        <v>0</v>
      </c>
      <c r="G500" s="49">
        <v>44310.77</v>
      </c>
      <c r="H500">
        <v>0</v>
      </c>
      <c r="I500" s="49">
        <v>51534.7</v>
      </c>
      <c r="J500">
        <v>0</v>
      </c>
      <c r="K500">
        <v>326.60000000000002</v>
      </c>
      <c r="L500" s="49">
        <v>221678.32</v>
      </c>
      <c r="M500" s="49">
        <v>317850.38</v>
      </c>
      <c r="N500" s="49">
        <v>1010172.28</v>
      </c>
    </row>
    <row r="501" spans="1:14" x14ac:dyDescent="0.2">
      <c r="A501">
        <v>104043</v>
      </c>
      <c r="B501" s="50">
        <v>18493232</v>
      </c>
      <c r="C501">
        <v>2.52</v>
      </c>
      <c r="D501">
        <v>0</v>
      </c>
      <c r="E501" s="49">
        <v>618333.05000000005</v>
      </c>
      <c r="F501">
        <v>0</v>
      </c>
      <c r="G501" s="49">
        <v>15713.27</v>
      </c>
      <c r="H501">
        <v>0</v>
      </c>
      <c r="I501" s="49">
        <v>63729.75</v>
      </c>
      <c r="J501">
        <v>0</v>
      </c>
      <c r="K501">
        <v>0</v>
      </c>
      <c r="L501" s="49">
        <v>293021.69</v>
      </c>
      <c r="M501" s="49">
        <v>372464.71</v>
      </c>
      <c r="N501" s="49">
        <v>990797.76</v>
      </c>
    </row>
    <row r="502" spans="1:14" x14ac:dyDescent="0.2">
      <c r="A502">
        <v>104044</v>
      </c>
      <c r="B502" s="50">
        <v>223885247</v>
      </c>
      <c r="C502">
        <v>2.66</v>
      </c>
      <c r="D502">
        <v>0</v>
      </c>
      <c r="E502" s="49">
        <v>7474995.5499999998</v>
      </c>
      <c r="F502">
        <v>0</v>
      </c>
      <c r="G502" s="49">
        <v>56587.32</v>
      </c>
      <c r="H502">
        <v>0</v>
      </c>
      <c r="I502" s="49">
        <v>204711.94</v>
      </c>
      <c r="J502">
        <v>0</v>
      </c>
      <c r="K502" s="49">
        <v>82251.839999999997</v>
      </c>
      <c r="L502" s="49">
        <v>789317.39</v>
      </c>
      <c r="M502" s="49">
        <v>1132868.49</v>
      </c>
      <c r="N502" s="49">
        <v>8607864.0399999991</v>
      </c>
    </row>
    <row r="503" spans="1:14" x14ac:dyDescent="0.2">
      <c r="A503">
        <v>104045</v>
      </c>
      <c r="B503" s="50">
        <v>63575703</v>
      </c>
      <c r="C503">
        <v>2.66</v>
      </c>
      <c r="D503">
        <v>0</v>
      </c>
      <c r="E503" s="49">
        <v>2122641.41</v>
      </c>
      <c r="F503">
        <v>0</v>
      </c>
      <c r="G503" s="49">
        <v>25778.69</v>
      </c>
      <c r="H503">
        <v>0</v>
      </c>
      <c r="I503" s="49">
        <v>67972.539999999994</v>
      </c>
      <c r="J503">
        <v>0</v>
      </c>
      <c r="K503" s="49">
        <v>34766.69</v>
      </c>
      <c r="L503" s="49">
        <v>278197.32</v>
      </c>
      <c r="M503" s="49">
        <v>406715.24</v>
      </c>
      <c r="N503" s="49">
        <v>2529356.65</v>
      </c>
    </row>
    <row r="504" spans="1:14" x14ac:dyDescent="0.2">
      <c r="A504">
        <v>105123</v>
      </c>
      <c r="B504" s="50">
        <v>17200957</v>
      </c>
      <c r="C504">
        <v>2.2400000000000002</v>
      </c>
      <c r="D504">
        <v>0</v>
      </c>
      <c r="E504" s="49">
        <v>576776.99</v>
      </c>
      <c r="F504">
        <v>0</v>
      </c>
      <c r="G504" s="49">
        <v>19984.95</v>
      </c>
      <c r="H504">
        <v>0</v>
      </c>
      <c r="I504" s="49">
        <v>52626.96</v>
      </c>
      <c r="J504">
        <v>0</v>
      </c>
      <c r="K504">
        <v>0</v>
      </c>
      <c r="L504" s="49">
        <v>137034.06</v>
      </c>
      <c r="M504" s="49">
        <v>209645.96</v>
      </c>
      <c r="N504" s="49">
        <v>786422.95</v>
      </c>
    </row>
    <row r="505" spans="1:14" x14ac:dyDescent="0.2">
      <c r="A505">
        <v>105124</v>
      </c>
      <c r="B505" s="50">
        <v>30994315</v>
      </c>
      <c r="C505">
        <v>2.19</v>
      </c>
      <c r="D505">
        <v>0</v>
      </c>
      <c r="E505" s="49">
        <v>1039823</v>
      </c>
      <c r="F505">
        <v>0</v>
      </c>
      <c r="G505" s="49">
        <v>42949</v>
      </c>
      <c r="H505">
        <v>0</v>
      </c>
      <c r="I505" s="49">
        <v>113098.94</v>
      </c>
      <c r="J505">
        <v>0</v>
      </c>
      <c r="K505">
        <v>0</v>
      </c>
      <c r="L505" s="49">
        <v>292533.96999999997</v>
      </c>
      <c r="M505" s="49">
        <v>448581.91</v>
      </c>
      <c r="N505" s="49">
        <v>1488404.91</v>
      </c>
    </row>
    <row r="506" spans="1:14" x14ac:dyDescent="0.2">
      <c r="A506">
        <v>105125</v>
      </c>
      <c r="B506" s="50">
        <v>9241370</v>
      </c>
      <c r="C506">
        <v>2.2799999999999998</v>
      </c>
      <c r="D506">
        <v>0</v>
      </c>
      <c r="E506" s="49">
        <v>309751.87</v>
      </c>
      <c r="F506">
        <v>0</v>
      </c>
      <c r="G506" s="49">
        <v>7458.31</v>
      </c>
      <c r="H506">
        <v>0</v>
      </c>
      <c r="I506" s="49">
        <v>23112.37</v>
      </c>
      <c r="J506">
        <v>0</v>
      </c>
      <c r="K506">
        <v>0</v>
      </c>
      <c r="L506" s="49">
        <v>48228.77</v>
      </c>
      <c r="M506" s="49">
        <v>78799.44</v>
      </c>
      <c r="N506" s="49">
        <v>388551.31</v>
      </c>
    </row>
    <row r="507" spans="1:14" x14ac:dyDescent="0.2">
      <c r="A507">
        <v>106001</v>
      </c>
      <c r="B507" s="50">
        <v>6332694</v>
      </c>
      <c r="C507">
        <v>2.44</v>
      </c>
      <c r="D507">
        <v>0</v>
      </c>
      <c r="E507" s="49">
        <v>211911.45</v>
      </c>
      <c r="F507">
        <v>0</v>
      </c>
      <c r="G507" s="49">
        <v>4683.51</v>
      </c>
      <c r="H507">
        <v>0</v>
      </c>
      <c r="I507" s="49">
        <v>15675.31</v>
      </c>
      <c r="J507">
        <v>0</v>
      </c>
      <c r="K507" s="49">
        <v>63036.34</v>
      </c>
      <c r="L507" s="49">
        <v>61988.67</v>
      </c>
      <c r="M507" s="49">
        <v>145383.82999999999</v>
      </c>
      <c r="N507" s="49">
        <v>357295.28</v>
      </c>
    </row>
    <row r="508" spans="1:14" x14ac:dyDescent="0.2">
      <c r="A508">
        <v>106002</v>
      </c>
      <c r="B508" s="50">
        <v>7863685</v>
      </c>
      <c r="C508">
        <v>1.88</v>
      </c>
      <c r="D508">
        <v>0</v>
      </c>
      <c r="E508" s="49">
        <v>264653.58</v>
      </c>
      <c r="F508">
        <v>0</v>
      </c>
      <c r="G508" s="49">
        <v>7755.81</v>
      </c>
      <c r="H508">
        <v>0</v>
      </c>
      <c r="I508" s="49">
        <v>35738.21</v>
      </c>
      <c r="J508">
        <v>0</v>
      </c>
      <c r="K508" s="49">
        <v>3809.18</v>
      </c>
      <c r="L508" s="49">
        <v>121734.13</v>
      </c>
      <c r="M508" s="49">
        <v>169037.32</v>
      </c>
      <c r="N508" s="49">
        <v>433690.9</v>
      </c>
    </row>
    <row r="509" spans="1:14" x14ac:dyDescent="0.2">
      <c r="A509">
        <v>106003</v>
      </c>
      <c r="B509" s="50">
        <v>57012409</v>
      </c>
      <c r="C509">
        <v>1.9</v>
      </c>
      <c r="D509">
        <v>0</v>
      </c>
      <c r="E509" s="49">
        <v>1918370.64</v>
      </c>
      <c r="F509">
        <v>0</v>
      </c>
      <c r="G509" s="49">
        <v>27918.720000000001</v>
      </c>
      <c r="H509">
        <v>0</v>
      </c>
      <c r="I509" s="49">
        <v>128647.37</v>
      </c>
      <c r="J509">
        <v>0</v>
      </c>
      <c r="K509" s="49">
        <v>38105.47</v>
      </c>
      <c r="L509" s="49">
        <v>427422.4</v>
      </c>
      <c r="M509" s="49">
        <v>622093.96</v>
      </c>
      <c r="N509" s="49">
        <v>2540464.6</v>
      </c>
    </row>
    <row r="510" spans="1:14" x14ac:dyDescent="0.2">
      <c r="A510">
        <v>106004</v>
      </c>
      <c r="B510" s="50">
        <v>474284709</v>
      </c>
      <c r="C510">
        <v>1.86</v>
      </c>
      <c r="D510">
        <v>0</v>
      </c>
      <c r="E510" s="49">
        <v>15965381.359999999</v>
      </c>
      <c r="F510">
        <v>0</v>
      </c>
      <c r="G510" s="49">
        <v>104989.26</v>
      </c>
      <c r="H510">
        <v>0</v>
      </c>
      <c r="I510" s="49">
        <v>392323.46</v>
      </c>
      <c r="J510">
        <v>0</v>
      </c>
      <c r="K510">
        <v>0</v>
      </c>
      <c r="L510" s="49">
        <v>1228320.96</v>
      </c>
      <c r="M510" s="49">
        <v>1725633.68</v>
      </c>
      <c r="N510" s="49">
        <v>17691015.039999999</v>
      </c>
    </row>
    <row r="511" spans="1:14" x14ac:dyDescent="0.2">
      <c r="A511">
        <v>106005</v>
      </c>
      <c r="B511" s="50">
        <v>103302527</v>
      </c>
      <c r="C511">
        <v>1.92</v>
      </c>
      <c r="D511">
        <v>0</v>
      </c>
      <c r="E511" s="49">
        <v>3475245.76</v>
      </c>
      <c r="F511">
        <v>0</v>
      </c>
      <c r="G511" s="49">
        <v>30260.85</v>
      </c>
      <c r="H511">
        <v>0</v>
      </c>
      <c r="I511" s="49">
        <v>135135.29999999999</v>
      </c>
      <c r="J511">
        <v>0</v>
      </c>
      <c r="K511" s="49">
        <v>7710.69</v>
      </c>
      <c r="L511" s="49">
        <v>454946.54</v>
      </c>
      <c r="M511" s="49">
        <v>628053.38</v>
      </c>
      <c r="N511" s="49">
        <v>4103299.14</v>
      </c>
    </row>
    <row r="512" spans="1:14" x14ac:dyDescent="0.2">
      <c r="A512">
        <v>106006</v>
      </c>
      <c r="B512" s="50">
        <v>25676559</v>
      </c>
      <c r="C512">
        <v>1.9</v>
      </c>
      <c r="D512">
        <v>0</v>
      </c>
      <c r="E512" s="49">
        <v>863972.56</v>
      </c>
      <c r="F512">
        <v>0</v>
      </c>
      <c r="G512" s="49">
        <v>12711.13</v>
      </c>
      <c r="H512">
        <v>0</v>
      </c>
      <c r="I512" s="49">
        <v>58571.96</v>
      </c>
      <c r="J512">
        <v>0</v>
      </c>
      <c r="K512" s="49">
        <v>5440.61</v>
      </c>
      <c r="L512" s="49">
        <v>195641.76</v>
      </c>
      <c r="M512" s="49">
        <v>272365.46000000002</v>
      </c>
      <c r="N512" s="49">
        <v>1136338.02</v>
      </c>
    </row>
    <row r="513" spans="1:14" x14ac:dyDescent="0.2">
      <c r="A513">
        <v>106008</v>
      </c>
      <c r="B513" s="50">
        <v>4990676</v>
      </c>
      <c r="C513">
        <v>1.88</v>
      </c>
      <c r="D513">
        <v>0</v>
      </c>
      <c r="E513" s="49">
        <v>167962</v>
      </c>
      <c r="F513">
        <v>0</v>
      </c>
      <c r="G513" s="49">
        <v>1786.93</v>
      </c>
      <c r="H513">
        <v>0</v>
      </c>
      <c r="I513" s="49">
        <v>8234.0499999999993</v>
      </c>
      <c r="J513">
        <v>0</v>
      </c>
      <c r="K513" s="49">
        <v>41017.18</v>
      </c>
      <c r="L513" s="49">
        <v>27324.79</v>
      </c>
      <c r="M513" s="49">
        <v>78362.95</v>
      </c>
      <c r="N513" s="49">
        <v>246324.95</v>
      </c>
    </row>
    <row r="514" spans="1:14" x14ac:dyDescent="0.2">
      <c r="A514">
        <v>107151</v>
      </c>
      <c r="B514" s="50">
        <v>5363550</v>
      </c>
      <c r="C514">
        <v>2.5099999999999998</v>
      </c>
      <c r="D514">
        <v>0</v>
      </c>
      <c r="E514" s="49">
        <v>179352.12</v>
      </c>
      <c r="F514">
        <v>0</v>
      </c>
      <c r="G514" s="49">
        <v>10097.799999999999</v>
      </c>
      <c r="H514">
        <v>0</v>
      </c>
      <c r="I514" s="49">
        <v>11081.79</v>
      </c>
      <c r="J514">
        <v>45.75</v>
      </c>
      <c r="K514" s="49">
        <v>26854</v>
      </c>
      <c r="L514" s="49">
        <v>66568.56</v>
      </c>
      <c r="M514" s="49">
        <v>114647.9</v>
      </c>
      <c r="N514" s="49">
        <v>294000.02</v>
      </c>
    </row>
    <row r="515" spans="1:14" x14ac:dyDescent="0.2">
      <c r="A515">
        <v>107152</v>
      </c>
      <c r="B515" s="50">
        <v>39473159</v>
      </c>
      <c r="C515">
        <v>2.2599999999999998</v>
      </c>
      <c r="D515">
        <v>0</v>
      </c>
      <c r="E515" s="49">
        <v>1323330.55</v>
      </c>
      <c r="F515" s="49">
        <v>5480.93</v>
      </c>
      <c r="G515" s="49">
        <v>75021.83</v>
      </c>
      <c r="H515">
        <v>51.1</v>
      </c>
      <c r="I515" s="49">
        <v>61878.61</v>
      </c>
      <c r="J515" s="49">
        <v>46237.97</v>
      </c>
      <c r="K515">
        <v>0</v>
      </c>
      <c r="L515" s="49">
        <v>386057.63</v>
      </c>
      <c r="M515" s="49">
        <v>574728.06000000006</v>
      </c>
      <c r="N515" s="49">
        <v>1898058.61</v>
      </c>
    </row>
    <row r="516" spans="1:14" x14ac:dyDescent="0.2">
      <c r="A516">
        <v>107153</v>
      </c>
      <c r="B516" s="50">
        <v>18848349</v>
      </c>
      <c r="C516">
        <v>3.05</v>
      </c>
      <c r="D516">
        <v>0</v>
      </c>
      <c r="E516" s="49">
        <v>626780.17000000004</v>
      </c>
      <c r="F516">
        <v>0</v>
      </c>
      <c r="G516" s="49">
        <v>36702.239999999998</v>
      </c>
      <c r="H516">
        <v>0</v>
      </c>
      <c r="I516" s="49">
        <v>33613.360000000001</v>
      </c>
      <c r="J516">
        <v>0</v>
      </c>
      <c r="K516">
        <v>0</v>
      </c>
      <c r="L516" s="49">
        <v>206642.51</v>
      </c>
      <c r="M516" s="49">
        <v>276958.09999999998</v>
      </c>
      <c r="N516" s="49">
        <v>903738.27</v>
      </c>
    </row>
    <row r="517" spans="1:14" x14ac:dyDescent="0.2">
      <c r="A517">
        <v>107154</v>
      </c>
      <c r="B517" s="50">
        <v>25231005</v>
      </c>
      <c r="C517">
        <v>2.38</v>
      </c>
      <c r="D517">
        <v>0</v>
      </c>
      <c r="E517" s="49">
        <v>844826.39</v>
      </c>
      <c r="F517">
        <v>0</v>
      </c>
      <c r="G517" s="49">
        <v>61420.57</v>
      </c>
      <c r="H517">
        <v>0</v>
      </c>
      <c r="I517" s="49">
        <v>51878.97</v>
      </c>
      <c r="J517" s="49">
        <v>18983.240000000002</v>
      </c>
      <c r="K517" s="49">
        <v>18026.849999999999</v>
      </c>
      <c r="L517" s="49">
        <v>336130.14</v>
      </c>
      <c r="M517" s="49">
        <v>486439.77</v>
      </c>
      <c r="N517" s="49">
        <v>1331266.1599999999</v>
      </c>
    </row>
    <row r="518" spans="1:14" x14ac:dyDescent="0.2">
      <c r="A518">
        <v>107155</v>
      </c>
      <c r="B518" s="50">
        <v>33226466</v>
      </c>
      <c r="C518">
        <v>2.44</v>
      </c>
      <c r="D518">
        <v>0</v>
      </c>
      <c r="E518" s="49">
        <v>1111859.8899999999</v>
      </c>
      <c r="F518">
        <v>0</v>
      </c>
      <c r="G518" s="49">
        <v>56420.37</v>
      </c>
      <c r="H518">
        <v>0</v>
      </c>
      <c r="I518" s="49">
        <v>60244.37</v>
      </c>
      <c r="J518">
        <v>0</v>
      </c>
      <c r="K518" s="49">
        <v>20925.580000000002</v>
      </c>
      <c r="L518" s="49">
        <v>348036.89</v>
      </c>
      <c r="M518" s="49">
        <v>485627.21</v>
      </c>
      <c r="N518" s="49">
        <v>1597487.1</v>
      </c>
    </row>
    <row r="519" spans="1:14" x14ac:dyDescent="0.2">
      <c r="A519">
        <v>107156</v>
      </c>
      <c r="B519" s="50">
        <v>19245679</v>
      </c>
      <c r="C519">
        <v>2.6</v>
      </c>
      <c r="D519">
        <v>0</v>
      </c>
      <c r="E519" s="49">
        <v>642963.49</v>
      </c>
      <c r="F519">
        <v>0</v>
      </c>
      <c r="G519" s="49">
        <v>37203.57</v>
      </c>
      <c r="H519">
        <v>0</v>
      </c>
      <c r="I519" s="49">
        <v>35689.58</v>
      </c>
      <c r="J519">
        <v>0</v>
      </c>
      <c r="K519" s="49">
        <v>83175.83</v>
      </c>
      <c r="L519" s="49">
        <v>225672.83</v>
      </c>
      <c r="M519" s="49">
        <v>381741.8</v>
      </c>
      <c r="N519" s="49">
        <v>1024705.29</v>
      </c>
    </row>
    <row r="520" spans="1:14" x14ac:dyDescent="0.2">
      <c r="A520">
        <v>107158</v>
      </c>
      <c r="B520" s="50">
        <v>6016816</v>
      </c>
      <c r="C520">
        <v>2.29</v>
      </c>
      <c r="D520">
        <v>0</v>
      </c>
      <c r="E520" s="49">
        <v>201650.76</v>
      </c>
      <c r="F520">
        <v>0</v>
      </c>
      <c r="G520" s="49">
        <v>15140</v>
      </c>
      <c r="H520">
        <v>0</v>
      </c>
      <c r="I520" s="49">
        <v>11222.3</v>
      </c>
      <c r="J520" s="49">
        <v>1548.4</v>
      </c>
      <c r="K520">
        <v>0</v>
      </c>
      <c r="L520" s="49">
        <v>74801.679999999993</v>
      </c>
      <c r="M520" s="49">
        <v>102712.38</v>
      </c>
      <c r="N520" s="49">
        <v>304363.14</v>
      </c>
    </row>
    <row r="521" spans="1:14" x14ac:dyDescent="0.2">
      <c r="A521">
        <v>108142</v>
      </c>
      <c r="B521" s="50">
        <v>134787867</v>
      </c>
      <c r="C521">
        <v>2.12</v>
      </c>
      <c r="D521">
        <v>0</v>
      </c>
      <c r="E521" s="49">
        <v>4525211.49</v>
      </c>
      <c r="F521" s="49">
        <v>21941.07</v>
      </c>
      <c r="G521" s="49">
        <v>77721.460000000006</v>
      </c>
      <c r="H521" s="49">
        <v>4092.82</v>
      </c>
      <c r="I521" s="49">
        <v>401967.96</v>
      </c>
      <c r="J521">
        <v>0</v>
      </c>
      <c r="K521">
        <v>0</v>
      </c>
      <c r="L521" s="49">
        <v>1062129.8799999999</v>
      </c>
      <c r="M521" s="49">
        <v>1567853.19</v>
      </c>
      <c r="N521" s="49">
        <v>6093064.6799999997</v>
      </c>
    </row>
    <row r="522" spans="1:14" x14ac:dyDescent="0.2">
      <c r="A522">
        <v>108143</v>
      </c>
      <c r="B522" s="50">
        <v>10130724</v>
      </c>
      <c r="C522">
        <v>2.4300000000000002</v>
      </c>
      <c r="D522">
        <v>0</v>
      </c>
      <c r="E522" s="49">
        <v>339039.98</v>
      </c>
      <c r="F522">
        <v>0</v>
      </c>
      <c r="G522" s="49">
        <v>6675.97</v>
      </c>
      <c r="H522" s="49">
        <v>5659.96</v>
      </c>
      <c r="I522" s="49">
        <v>36194.03</v>
      </c>
      <c r="J522">
        <v>615.01</v>
      </c>
      <c r="K522">
        <v>0</v>
      </c>
      <c r="L522" s="49">
        <v>94596.3</v>
      </c>
      <c r="M522" s="49">
        <v>143741.26999999999</v>
      </c>
      <c r="N522" s="49">
        <v>482781.25</v>
      </c>
    </row>
    <row r="523" spans="1:14" x14ac:dyDescent="0.2">
      <c r="A523">
        <v>108144</v>
      </c>
      <c r="B523" s="50">
        <v>8525129</v>
      </c>
      <c r="C523">
        <v>2.2999999999999998</v>
      </c>
      <c r="D523">
        <v>0</v>
      </c>
      <c r="E523" s="49">
        <v>285686.45</v>
      </c>
      <c r="F523">
        <v>0</v>
      </c>
      <c r="G523" s="49">
        <v>6302.44</v>
      </c>
      <c r="H523">
        <v>379.01</v>
      </c>
      <c r="I523" s="49">
        <v>29511.85</v>
      </c>
      <c r="J523">
        <v>460.11</v>
      </c>
      <c r="K523">
        <v>0</v>
      </c>
      <c r="L523" s="49">
        <v>80023.61</v>
      </c>
      <c r="M523" s="49">
        <v>116677.02</v>
      </c>
      <c r="N523" s="49">
        <v>402363.47</v>
      </c>
    </row>
    <row r="524" spans="1:14" x14ac:dyDescent="0.2">
      <c r="A524">
        <v>108147</v>
      </c>
      <c r="B524" s="50">
        <v>14142215</v>
      </c>
      <c r="C524">
        <v>2.48</v>
      </c>
      <c r="D524">
        <v>0</v>
      </c>
      <c r="E524" s="49">
        <v>473048.04</v>
      </c>
      <c r="F524" s="49">
        <v>1286.44</v>
      </c>
      <c r="G524" s="49">
        <v>6589.68</v>
      </c>
      <c r="H524" s="49">
        <v>6900.06</v>
      </c>
      <c r="I524" s="49">
        <v>36684.75</v>
      </c>
      <c r="J524" s="49">
        <v>3472.87</v>
      </c>
      <c r="K524">
        <v>0</v>
      </c>
      <c r="L524" s="49">
        <v>92227.12</v>
      </c>
      <c r="M524" s="49">
        <v>147160.92000000001</v>
      </c>
      <c r="N524" s="49">
        <v>620208.96</v>
      </c>
    </row>
    <row r="525" spans="1:14" x14ac:dyDescent="0.2">
      <c r="A525">
        <v>109002</v>
      </c>
      <c r="B525" s="50">
        <v>121489679</v>
      </c>
      <c r="C525">
        <v>2.4500000000000002</v>
      </c>
      <c r="D525">
        <v>0</v>
      </c>
      <c r="E525" s="49">
        <v>4065002.14</v>
      </c>
      <c r="F525">
        <v>0</v>
      </c>
      <c r="G525" s="49">
        <v>130446.83</v>
      </c>
      <c r="H525">
        <v>0</v>
      </c>
      <c r="I525" s="49">
        <v>252041.37</v>
      </c>
      <c r="J525">
        <v>0</v>
      </c>
      <c r="K525">
        <v>0</v>
      </c>
      <c r="L525" s="49">
        <v>566277.26</v>
      </c>
      <c r="M525" s="49">
        <v>948765.46</v>
      </c>
      <c r="N525" s="49">
        <v>5013767.5999999996</v>
      </c>
    </row>
    <row r="526" spans="1:14" x14ac:dyDescent="0.2">
      <c r="A526">
        <v>109003</v>
      </c>
      <c r="B526" s="50">
        <v>182448543</v>
      </c>
      <c r="C526">
        <v>2.54</v>
      </c>
      <c r="D526">
        <v>0</v>
      </c>
      <c r="E526" s="49">
        <v>6099032.21</v>
      </c>
      <c r="F526">
        <v>0</v>
      </c>
      <c r="G526" s="49">
        <v>272183.92</v>
      </c>
      <c r="H526">
        <v>0</v>
      </c>
      <c r="I526" s="49">
        <v>512462.72</v>
      </c>
      <c r="J526">
        <v>0</v>
      </c>
      <c r="K526">
        <v>0</v>
      </c>
      <c r="L526" s="49">
        <v>1056761.52</v>
      </c>
      <c r="M526" s="49">
        <v>1841408.16</v>
      </c>
      <c r="N526" s="49">
        <v>7940440.3700000001</v>
      </c>
    </row>
    <row r="527" spans="1:14" x14ac:dyDescent="0.2">
      <c r="A527">
        <v>110014</v>
      </c>
      <c r="B527" s="50">
        <v>19677715</v>
      </c>
      <c r="C527">
        <v>2.37</v>
      </c>
      <c r="D527">
        <v>0</v>
      </c>
      <c r="E527" s="49">
        <v>658949.41</v>
      </c>
      <c r="F527">
        <v>0</v>
      </c>
      <c r="G527" s="49">
        <v>24880.799999999999</v>
      </c>
      <c r="H527">
        <v>0</v>
      </c>
      <c r="I527" s="49">
        <v>303619.59999999998</v>
      </c>
      <c r="J527">
        <v>0</v>
      </c>
      <c r="K527">
        <v>0</v>
      </c>
      <c r="L527" s="49">
        <v>367981.94</v>
      </c>
      <c r="M527" s="49">
        <v>696482.34</v>
      </c>
      <c r="N527" s="49">
        <v>1355431.75</v>
      </c>
    </row>
    <row r="528" spans="1:14" x14ac:dyDescent="0.2">
      <c r="A528">
        <v>110029</v>
      </c>
      <c r="B528" s="50">
        <v>63335323</v>
      </c>
      <c r="C528">
        <v>2.42</v>
      </c>
      <c r="D528">
        <v>0</v>
      </c>
      <c r="E528" s="49">
        <v>2119829.46</v>
      </c>
      <c r="F528">
        <v>0</v>
      </c>
      <c r="G528" s="49">
        <v>66955.05</v>
      </c>
      <c r="H528">
        <v>0</v>
      </c>
      <c r="I528" s="49">
        <v>816270.52</v>
      </c>
      <c r="J528">
        <v>0</v>
      </c>
      <c r="K528" s="49">
        <v>43153.599999999999</v>
      </c>
      <c r="L528" s="49">
        <v>903634.76</v>
      </c>
      <c r="M528" s="49">
        <v>1830013.93</v>
      </c>
      <c r="N528" s="49">
        <v>3949843.39</v>
      </c>
    </row>
    <row r="529" spans="1:14" x14ac:dyDescent="0.2">
      <c r="A529">
        <v>110030</v>
      </c>
      <c r="B529" s="50">
        <v>7577767</v>
      </c>
      <c r="C529">
        <v>2.35</v>
      </c>
      <c r="D529">
        <v>0</v>
      </c>
      <c r="E529" s="49">
        <v>253809.35</v>
      </c>
      <c r="F529">
        <v>0</v>
      </c>
      <c r="G529" s="49">
        <v>7869.48</v>
      </c>
      <c r="H529">
        <v>0</v>
      </c>
      <c r="I529" s="49">
        <v>84559.64</v>
      </c>
      <c r="J529">
        <v>164.43</v>
      </c>
      <c r="K529">
        <v>0</v>
      </c>
      <c r="L529" s="49">
        <v>95762.61</v>
      </c>
      <c r="M529" s="49">
        <v>188356.16</v>
      </c>
      <c r="N529" s="49">
        <v>442165.51</v>
      </c>
    </row>
    <row r="530" spans="1:14" x14ac:dyDescent="0.2">
      <c r="A530">
        <v>110031</v>
      </c>
      <c r="B530" s="50">
        <v>15508312</v>
      </c>
      <c r="C530">
        <v>2.42</v>
      </c>
      <c r="D530">
        <v>0</v>
      </c>
      <c r="E530" s="49">
        <v>519062.27</v>
      </c>
      <c r="F530">
        <v>0</v>
      </c>
      <c r="G530" s="49">
        <v>13792.27</v>
      </c>
      <c r="H530">
        <v>0</v>
      </c>
      <c r="I530" s="49">
        <v>166905.72</v>
      </c>
      <c r="J530">
        <v>0</v>
      </c>
      <c r="K530" s="49">
        <v>60855.7</v>
      </c>
      <c r="L530" s="49">
        <v>179175.52</v>
      </c>
      <c r="M530" s="49">
        <v>420729.21</v>
      </c>
      <c r="N530" s="49">
        <v>939791.48</v>
      </c>
    </row>
    <row r="531" spans="1:14" x14ac:dyDescent="0.2">
      <c r="A531">
        <v>111086</v>
      </c>
      <c r="B531" s="50">
        <v>30787687</v>
      </c>
      <c r="C531">
        <v>3.91</v>
      </c>
      <c r="D531">
        <v>0</v>
      </c>
      <c r="E531" s="49">
        <v>1014727.37</v>
      </c>
      <c r="F531">
        <v>224.85</v>
      </c>
      <c r="G531" s="49">
        <v>67466.429999999993</v>
      </c>
      <c r="H531">
        <v>0</v>
      </c>
      <c r="I531" s="49">
        <v>130616.11</v>
      </c>
      <c r="J531" s="49">
        <v>4402.22</v>
      </c>
      <c r="K531">
        <v>0</v>
      </c>
      <c r="L531" s="49">
        <v>330709.07</v>
      </c>
      <c r="M531" s="49">
        <v>533418.68000000005</v>
      </c>
      <c r="N531" s="49">
        <v>1548146.05</v>
      </c>
    </row>
    <row r="532" spans="1:14" x14ac:dyDescent="0.2">
      <c r="A532">
        <v>111087</v>
      </c>
      <c r="B532" s="50">
        <v>51653562</v>
      </c>
      <c r="C532">
        <v>4</v>
      </c>
      <c r="D532">
        <v>0</v>
      </c>
      <c r="E532" s="49">
        <v>1700848.49</v>
      </c>
      <c r="F532" s="49">
        <v>4001.87</v>
      </c>
      <c r="G532" s="49">
        <v>98009.14</v>
      </c>
      <c r="H532">
        <v>0</v>
      </c>
      <c r="I532" s="49">
        <v>188728.2</v>
      </c>
      <c r="J532" s="49">
        <v>22212.31</v>
      </c>
      <c r="K532" s="49">
        <v>67456.13</v>
      </c>
      <c r="L532" s="49">
        <v>491552.59</v>
      </c>
      <c r="M532" s="49">
        <v>871960.24</v>
      </c>
      <c r="N532" s="49">
        <v>2572808.73</v>
      </c>
    </row>
    <row r="533" spans="1:14" x14ac:dyDescent="0.2">
      <c r="A533">
        <v>112099</v>
      </c>
      <c r="B533" s="50">
        <v>10933737</v>
      </c>
      <c r="C533">
        <v>2.73</v>
      </c>
      <c r="D533">
        <v>0</v>
      </c>
      <c r="E533" s="49">
        <v>364788.94</v>
      </c>
      <c r="F533">
        <v>0</v>
      </c>
      <c r="G533" s="49">
        <v>6403.64</v>
      </c>
      <c r="H533">
        <v>0</v>
      </c>
      <c r="I533" s="49">
        <v>20522.25</v>
      </c>
      <c r="J533">
        <v>255.72</v>
      </c>
      <c r="K533">
        <v>0</v>
      </c>
      <c r="L533" s="49">
        <v>87444.33</v>
      </c>
      <c r="M533" s="49">
        <v>114625.94</v>
      </c>
      <c r="N533" s="49">
        <v>479414.88</v>
      </c>
    </row>
    <row r="534" spans="1:14" x14ac:dyDescent="0.2">
      <c r="A534">
        <v>112101</v>
      </c>
      <c r="B534" s="50">
        <v>24047871</v>
      </c>
      <c r="C534">
        <v>2.65</v>
      </c>
      <c r="D534">
        <v>0</v>
      </c>
      <c r="E534" s="49">
        <v>802983.66</v>
      </c>
      <c r="F534">
        <v>0</v>
      </c>
      <c r="G534" s="49">
        <v>15554.98</v>
      </c>
      <c r="H534">
        <v>0</v>
      </c>
      <c r="I534" s="49">
        <v>49583.17</v>
      </c>
      <c r="J534">
        <v>0</v>
      </c>
      <c r="K534">
        <v>0</v>
      </c>
      <c r="L534" s="49">
        <v>258674.81</v>
      </c>
      <c r="M534" s="49">
        <v>323812.96000000002</v>
      </c>
      <c r="N534" s="49">
        <v>1126796.6200000001</v>
      </c>
    </row>
    <row r="535" spans="1:14" x14ac:dyDescent="0.2">
      <c r="A535">
        <v>112102</v>
      </c>
      <c r="B535" s="50">
        <v>129756824</v>
      </c>
      <c r="C535">
        <v>2.65</v>
      </c>
      <c r="D535">
        <v>0</v>
      </c>
      <c r="E535" s="49">
        <v>4332716.5999999996</v>
      </c>
      <c r="F535">
        <v>0</v>
      </c>
      <c r="G535" s="49">
        <v>77867.429999999993</v>
      </c>
      <c r="H535">
        <v>0</v>
      </c>
      <c r="I535" s="49">
        <v>246014.13</v>
      </c>
      <c r="J535">
        <v>0</v>
      </c>
      <c r="K535">
        <v>0</v>
      </c>
      <c r="L535" s="49">
        <v>1171842.6399999999</v>
      </c>
      <c r="M535" s="49">
        <v>1495724.2</v>
      </c>
      <c r="N535" s="49">
        <v>5828440.7999999998</v>
      </c>
    </row>
    <row r="536" spans="1:14" x14ac:dyDescent="0.2">
      <c r="A536">
        <v>112103</v>
      </c>
      <c r="B536" s="50">
        <v>32763032</v>
      </c>
      <c r="C536">
        <v>2.62</v>
      </c>
      <c r="D536">
        <v>0</v>
      </c>
      <c r="E536" s="49">
        <v>1094329.17</v>
      </c>
      <c r="F536" s="49">
        <v>24512.62</v>
      </c>
      <c r="G536" s="49">
        <v>24123.45</v>
      </c>
      <c r="H536">
        <v>0</v>
      </c>
      <c r="I536" s="49">
        <v>75953.34</v>
      </c>
      <c r="J536" s="49">
        <v>16318.99</v>
      </c>
      <c r="K536">
        <v>0</v>
      </c>
      <c r="L536" s="49">
        <v>375886.01</v>
      </c>
      <c r="M536" s="49">
        <v>516794.4</v>
      </c>
      <c r="N536" s="49">
        <v>1611123.57</v>
      </c>
    </row>
    <row r="537" spans="1:14" x14ac:dyDescent="0.2">
      <c r="A537">
        <v>113001</v>
      </c>
      <c r="B537" s="50">
        <v>19909730</v>
      </c>
      <c r="C537">
        <v>3.05</v>
      </c>
      <c r="D537">
        <v>0</v>
      </c>
      <c r="E537" s="49">
        <v>662075.17000000004</v>
      </c>
      <c r="F537">
        <v>0</v>
      </c>
      <c r="G537" s="49">
        <v>12439.02</v>
      </c>
      <c r="H537">
        <v>0</v>
      </c>
      <c r="I537" s="49">
        <v>124051.36</v>
      </c>
      <c r="J537">
        <v>0</v>
      </c>
      <c r="K537">
        <v>0</v>
      </c>
      <c r="L537" s="49">
        <v>155918.5</v>
      </c>
      <c r="M537" s="49">
        <v>292408.88</v>
      </c>
      <c r="N537" s="49">
        <v>954484.05</v>
      </c>
    </row>
    <row r="538" spans="1:14" x14ac:dyDescent="0.2">
      <c r="A538">
        <v>114112</v>
      </c>
      <c r="B538" s="50">
        <v>11361710</v>
      </c>
      <c r="C538">
        <v>2.71</v>
      </c>
      <c r="D538">
        <v>0</v>
      </c>
      <c r="E538" s="49">
        <v>379145.6</v>
      </c>
      <c r="F538">
        <v>0</v>
      </c>
      <c r="G538" s="49">
        <v>28850.09</v>
      </c>
      <c r="H538">
        <v>0</v>
      </c>
      <c r="I538" s="49">
        <v>29783.95</v>
      </c>
      <c r="J538">
        <v>0</v>
      </c>
      <c r="K538">
        <v>0</v>
      </c>
      <c r="L538" s="49">
        <v>175530.29</v>
      </c>
      <c r="M538" s="49">
        <v>234164.32</v>
      </c>
      <c r="N538" s="49">
        <v>613309.92000000004</v>
      </c>
    </row>
    <row r="539" spans="1:14" x14ac:dyDescent="0.2">
      <c r="A539">
        <v>114113</v>
      </c>
      <c r="B539" s="50">
        <v>25594076</v>
      </c>
      <c r="C539">
        <v>2.69</v>
      </c>
      <c r="D539">
        <v>0</v>
      </c>
      <c r="E539" s="49">
        <v>854261.92</v>
      </c>
      <c r="F539">
        <v>0</v>
      </c>
      <c r="G539" s="49">
        <v>64470.03</v>
      </c>
      <c r="H539">
        <v>0</v>
      </c>
      <c r="I539" s="49">
        <v>52319.55</v>
      </c>
      <c r="J539">
        <v>0</v>
      </c>
      <c r="K539">
        <v>0</v>
      </c>
      <c r="L539" s="49">
        <v>307159.74</v>
      </c>
      <c r="M539" s="49">
        <v>423949.32</v>
      </c>
      <c r="N539" s="49">
        <v>1278211.24</v>
      </c>
    </row>
    <row r="540" spans="1:14" x14ac:dyDescent="0.2">
      <c r="A540">
        <v>114114</v>
      </c>
      <c r="B540" s="50">
        <v>65408622</v>
      </c>
      <c r="C540">
        <v>2.68</v>
      </c>
      <c r="D540">
        <v>0</v>
      </c>
      <c r="E540" s="49">
        <v>2183389.5099999998</v>
      </c>
      <c r="F540">
        <v>0</v>
      </c>
      <c r="G540" s="49">
        <v>134624.94</v>
      </c>
      <c r="H540">
        <v>0</v>
      </c>
      <c r="I540" s="49">
        <v>109256.56</v>
      </c>
      <c r="J540">
        <v>0</v>
      </c>
      <c r="K540" s="49">
        <v>3198.2</v>
      </c>
      <c r="L540" s="49">
        <v>638767.06000000006</v>
      </c>
      <c r="M540" s="49">
        <v>885846.76</v>
      </c>
      <c r="N540" s="49">
        <v>3069236.27</v>
      </c>
    </row>
    <row r="541" spans="1:14" x14ac:dyDescent="0.2">
      <c r="A541">
        <v>114115</v>
      </c>
      <c r="B541" s="50">
        <v>24662772</v>
      </c>
      <c r="C541">
        <v>2.69</v>
      </c>
      <c r="D541">
        <v>0</v>
      </c>
      <c r="E541" s="49">
        <v>823177.48</v>
      </c>
      <c r="F541">
        <v>0</v>
      </c>
      <c r="G541" s="49">
        <v>57538.879999999997</v>
      </c>
      <c r="H541" s="49">
        <v>4055.09</v>
      </c>
      <c r="I541" s="49">
        <v>50553.99</v>
      </c>
      <c r="J541" s="49">
        <v>16644.62</v>
      </c>
      <c r="K541">
        <v>0</v>
      </c>
      <c r="L541" s="49">
        <v>297605.65000000002</v>
      </c>
      <c r="M541" s="49">
        <v>426398.22</v>
      </c>
      <c r="N541" s="49">
        <v>1249575.7</v>
      </c>
    </row>
    <row r="542" spans="1:14" x14ac:dyDescent="0.2">
      <c r="A542">
        <v>114116</v>
      </c>
      <c r="B542" s="50">
        <v>3714975</v>
      </c>
      <c r="C542">
        <v>2.7</v>
      </c>
      <c r="D542">
        <v>0</v>
      </c>
      <c r="E542" s="49">
        <v>123983.2</v>
      </c>
      <c r="F542">
        <v>0</v>
      </c>
      <c r="G542" s="49">
        <v>6039.9</v>
      </c>
      <c r="H542">
        <v>309.95</v>
      </c>
      <c r="I542" s="49">
        <v>6969.1</v>
      </c>
      <c r="J542">
        <v>35.44</v>
      </c>
      <c r="K542" s="49">
        <v>11737.83</v>
      </c>
      <c r="L542" s="49">
        <v>39609.51</v>
      </c>
      <c r="M542" s="49">
        <v>64701.73</v>
      </c>
      <c r="N542" s="49">
        <v>188684.93</v>
      </c>
    </row>
    <row r="543" spans="1:14" x14ac:dyDescent="0.2">
      <c r="A543">
        <v>115115</v>
      </c>
      <c r="B543" s="50">
        <v>3307808188</v>
      </c>
      <c r="C543">
        <v>3.74</v>
      </c>
      <c r="D543">
        <v>0</v>
      </c>
      <c r="E543" s="49">
        <v>109214498.34999999</v>
      </c>
      <c r="F543" s="49">
        <v>344171.93</v>
      </c>
      <c r="G543" s="49">
        <v>437015.64</v>
      </c>
      <c r="H543" s="49">
        <v>249124.75</v>
      </c>
      <c r="I543" s="49">
        <v>2674046.71</v>
      </c>
      <c r="J543" s="49">
        <v>6571684.7699999996</v>
      </c>
      <c r="K543">
        <v>0</v>
      </c>
      <c r="L543" s="49">
        <v>15957555.33</v>
      </c>
      <c r="M543" s="49">
        <v>26233599.120000001</v>
      </c>
      <c r="N543" s="49">
        <v>135448097.47</v>
      </c>
    </row>
    <row r="544" spans="1:14" x14ac:dyDescent="0.2">
      <c r="A544">
        <v>115902</v>
      </c>
      <c r="B544">
        <v>0</v>
      </c>
      <c r="C544">
        <v>0</v>
      </c>
      <c r="D544">
        <v>0</v>
      </c>
      <c r="E544">
        <v>0</v>
      </c>
      <c r="F544">
        <v>0</v>
      </c>
      <c r="G544">
        <v>0</v>
      </c>
      <c r="H544">
        <v>0</v>
      </c>
      <c r="I544">
        <v>0</v>
      </c>
      <c r="J544">
        <v>0</v>
      </c>
      <c r="K544">
        <v>0</v>
      </c>
      <c r="L544">
        <v>0</v>
      </c>
      <c r="M544">
        <v>0</v>
      </c>
      <c r="N544">
        <v>0</v>
      </c>
    </row>
    <row r="545" spans="1:14" x14ac:dyDescent="0.2">
      <c r="A545">
        <v>115903</v>
      </c>
      <c r="B545">
        <v>0</v>
      </c>
      <c r="C545">
        <v>0</v>
      </c>
      <c r="D545">
        <v>0</v>
      </c>
      <c r="E545">
        <v>0</v>
      </c>
      <c r="F545">
        <v>0</v>
      </c>
      <c r="G545">
        <v>0</v>
      </c>
      <c r="H545">
        <v>0</v>
      </c>
      <c r="I545">
        <v>0</v>
      </c>
      <c r="J545">
        <v>0</v>
      </c>
      <c r="K545">
        <v>0</v>
      </c>
      <c r="L545">
        <v>0</v>
      </c>
      <c r="M545">
        <v>0</v>
      </c>
      <c r="N545">
        <v>0</v>
      </c>
    </row>
    <row r="546" spans="1:14" x14ac:dyDescent="0.2">
      <c r="A546">
        <v>115906</v>
      </c>
      <c r="B546">
        <v>0</v>
      </c>
      <c r="C546">
        <v>0</v>
      </c>
      <c r="D546">
        <v>0</v>
      </c>
      <c r="E546">
        <v>0</v>
      </c>
      <c r="F546">
        <v>0</v>
      </c>
      <c r="G546">
        <v>0</v>
      </c>
      <c r="H546">
        <v>0</v>
      </c>
      <c r="I546">
        <v>0</v>
      </c>
      <c r="J546">
        <v>0</v>
      </c>
      <c r="K546">
        <v>0</v>
      </c>
      <c r="L546">
        <v>0</v>
      </c>
      <c r="M546">
        <v>0</v>
      </c>
      <c r="N546">
        <v>0</v>
      </c>
    </row>
    <row r="547" spans="1:14" x14ac:dyDescent="0.2">
      <c r="A547">
        <v>115911</v>
      </c>
      <c r="B547">
        <v>0</v>
      </c>
      <c r="C547">
        <v>0</v>
      </c>
      <c r="D547">
        <v>0</v>
      </c>
      <c r="E547">
        <v>0</v>
      </c>
      <c r="F547">
        <v>0</v>
      </c>
      <c r="G547">
        <v>0</v>
      </c>
      <c r="H547">
        <v>0</v>
      </c>
      <c r="I547">
        <v>0</v>
      </c>
      <c r="J547">
        <v>0</v>
      </c>
      <c r="K547">
        <v>0</v>
      </c>
      <c r="L547">
        <v>0</v>
      </c>
      <c r="M547">
        <v>0</v>
      </c>
      <c r="N547">
        <v>0</v>
      </c>
    </row>
    <row r="548" spans="1:14" x14ac:dyDescent="0.2">
      <c r="A548">
        <v>115912</v>
      </c>
      <c r="B548">
        <v>0</v>
      </c>
      <c r="C548">
        <v>0</v>
      </c>
      <c r="D548">
        <v>0</v>
      </c>
      <c r="E548">
        <v>0</v>
      </c>
      <c r="F548">
        <v>0</v>
      </c>
      <c r="G548">
        <v>0</v>
      </c>
      <c r="H548">
        <v>0</v>
      </c>
      <c r="I548">
        <v>0</v>
      </c>
      <c r="J548">
        <v>0</v>
      </c>
      <c r="K548">
        <v>0</v>
      </c>
      <c r="L548">
        <v>0</v>
      </c>
      <c r="M548">
        <v>0</v>
      </c>
      <c r="N548">
        <v>0</v>
      </c>
    </row>
    <row r="549" spans="1:14" x14ac:dyDescent="0.2">
      <c r="A549">
        <v>115913</v>
      </c>
      <c r="B549">
        <v>0</v>
      </c>
      <c r="C549">
        <v>0</v>
      </c>
      <c r="D549">
        <v>0</v>
      </c>
      <c r="E549">
        <v>0</v>
      </c>
      <c r="F549">
        <v>0</v>
      </c>
      <c r="G549">
        <v>0</v>
      </c>
      <c r="H549">
        <v>0</v>
      </c>
      <c r="I549">
        <v>0</v>
      </c>
      <c r="J549">
        <v>0</v>
      </c>
      <c r="K549">
        <v>0</v>
      </c>
      <c r="L549">
        <v>0</v>
      </c>
      <c r="M549">
        <v>0</v>
      </c>
      <c r="N549">
        <v>0</v>
      </c>
    </row>
    <row r="550" spans="1:14" x14ac:dyDescent="0.2">
      <c r="A550">
        <v>115914</v>
      </c>
      <c r="B550">
        <v>0</v>
      </c>
      <c r="C550">
        <v>0</v>
      </c>
      <c r="D550">
        <v>0</v>
      </c>
      <c r="E550">
        <v>0</v>
      </c>
      <c r="F550">
        <v>0</v>
      </c>
      <c r="G550">
        <v>0</v>
      </c>
      <c r="H550">
        <v>0</v>
      </c>
      <c r="I550">
        <v>0</v>
      </c>
      <c r="J550">
        <v>0</v>
      </c>
      <c r="K550">
        <v>0</v>
      </c>
      <c r="L550">
        <v>0</v>
      </c>
      <c r="M550">
        <v>0</v>
      </c>
      <c r="N550">
        <v>0</v>
      </c>
    </row>
    <row r="551" spans="1:14" x14ac:dyDescent="0.2">
      <c r="A551">
        <v>115916</v>
      </c>
      <c r="B551">
        <v>0</v>
      </c>
      <c r="C551">
        <v>0</v>
      </c>
      <c r="D551">
        <v>0</v>
      </c>
      <c r="E551">
        <v>0</v>
      </c>
      <c r="F551">
        <v>0</v>
      </c>
      <c r="G551">
        <v>0</v>
      </c>
      <c r="H551">
        <v>0</v>
      </c>
      <c r="I551">
        <v>0</v>
      </c>
      <c r="J551">
        <v>0</v>
      </c>
      <c r="K551">
        <v>0</v>
      </c>
      <c r="L551">
        <v>0</v>
      </c>
      <c r="M551">
        <v>0</v>
      </c>
      <c r="N551">
        <v>0</v>
      </c>
    </row>
    <row r="552" spans="1:14" x14ac:dyDescent="0.2">
      <c r="A552">
        <v>115923</v>
      </c>
      <c r="B552">
        <v>0</v>
      </c>
      <c r="C552">
        <v>0</v>
      </c>
      <c r="D552">
        <v>0</v>
      </c>
      <c r="E552">
        <v>0</v>
      </c>
      <c r="F552">
        <v>0</v>
      </c>
      <c r="G552">
        <v>0</v>
      </c>
      <c r="H552">
        <v>0</v>
      </c>
      <c r="I552">
        <v>0</v>
      </c>
      <c r="J552">
        <v>0</v>
      </c>
      <c r="K552">
        <v>0</v>
      </c>
      <c r="L552">
        <v>0</v>
      </c>
      <c r="M552">
        <v>0</v>
      </c>
      <c r="N552">
        <v>0</v>
      </c>
    </row>
    <row r="553" spans="1:14" x14ac:dyDescent="0.2">
      <c r="A553">
        <v>115924</v>
      </c>
      <c r="B553">
        <v>0</v>
      </c>
      <c r="C553">
        <v>0</v>
      </c>
      <c r="D553">
        <v>0</v>
      </c>
      <c r="E553">
        <v>0</v>
      </c>
      <c r="F553">
        <v>0</v>
      </c>
      <c r="G553">
        <v>0</v>
      </c>
      <c r="H553">
        <v>0</v>
      </c>
      <c r="I553">
        <v>0</v>
      </c>
      <c r="J553">
        <v>0</v>
      </c>
      <c r="K553">
        <v>0</v>
      </c>
      <c r="L553">
        <v>0</v>
      </c>
      <c r="M553">
        <v>0</v>
      </c>
      <c r="N553">
        <v>0</v>
      </c>
    </row>
    <row r="554" spans="1:14" x14ac:dyDescent="0.2">
      <c r="A554">
        <v>115925</v>
      </c>
      <c r="B554">
        <v>0</v>
      </c>
      <c r="C554">
        <v>0</v>
      </c>
      <c r="D554">
        <v>0</v>
      </c>
      <c r="E554">
        <v>0</v>
      </c>
      <c r="F554">
        <v>0</v>
      </c>
      <c r="G554">
        <v>0</v>
      </c>
      <c r="H554">
        <v>0</v>
      </c>
      <c r="I554">
        <v>0</v>
      </c>
      <c r="J554">
        <v>0</v>
      </c>
      <c r="K554">
        <v>0</v>
      </c>
      <c r="L554">
        <v>0</v>
      </c>
      <c r="M554">
        <v>0</v>
      </c>
      <c r="N554">
        <v>0</v>
      </c>
    </row>
    <row r="555" spans="1:14" x14ac:dyDescent="0.2">
      <c r="A555">
        <v>115926</v>
      </c>
      <c r="B555">
        <v>0</v>
      </c>
      <c r="C555">
        <v>0</v>
      </c>
      <c r="D555">
        <v>0</v>
      </c>
      <c r="E555">
        <v>0</v>
      </c>
      <c r="F555">
        <v>0</v>
      </c>
      <c r="G555">
        <v>0</v>
      </c>
      <c r="H555">
        <v>0</v>
      </c>
      <c r="I555">
        <v>0</v>
      </c>
      <c r="J555">
        <v>0</v>
      </c>
      <c r="K555">
        <v>0</v>
      </c>
      <c r="L555">
        <v>0</v>
      </c>
      <c r="M555">
        <v>0</v>
      </c>
      <c r="N555">
        <v>0</v>
      </c>
    </row>
    <row r="556" spans="1:14" x14ac:dyDescent="0.2">
      <c r="A556">
        <v>115931</v>
      </c>
      <c r="B556">
        <v>0</v>
      </c>
      <c r="C556">
        <v>0</v>
      </c>
      <c r="D556">
        <v>0</v>
      </c>
      <c r="E556">
        <v>0</v>
      </c>
      <c r="F556">
        <v>0</v>
      </c>
      <c r="G556">
        <v>0</v>
      </c>
      <c r="H556">
        <v>0</v>
      </c>
      <c r="I556">
        <v>0</v>
      </c>
      <c r="J556">
        <v>0</v>
      </c>
      <c r="K556">
        <v>0</v>
      </c>
      <c r="L556">
        <v>0</v>
      </c>
      <c r="M556">
        <v>0</v>
      </c>
      <c r="N556">
        <v>0</v>
      </c>
    </row>
    <row r="557" spans="1:14" x14ac:dyDescent="0.2">
      <c r="A557">
        <v>115932</v>
      </c>
      <c r="B557">
        <v>0</v>
      </c>
      <c r="C557">
        <v>0</v>
      </c>
      <c r="D557">
        <v>0</v>
      </c>
      <c r="E557">
        <v>0</v>
      </c>
      <c r="F557">
        <v>0</v>
      </c>
      <c r="G557">
        <v>0</v>
      </c>
      <c r="H557">
        <v>0</v>
      </c>
      <c r="I557">
        <v>0</v>
      </c>
      <c r="J557">
        <v>0</v>
      </c>
      <c r="K557">
        <v>0</v>
      </c>
      <c r="L557">
        <v>0</v>
      </c>
      <c r="M557">
        <v>0</v>
      </c>
      <c r="N557">
        <v>0</v>
      </c>
    </row>
    <row r="558" spans="1:14" x14ac:dyDescent="0.2">
      <c r="A558">
        <v>115933</v>
      </c>
      <c r="B558">
        <v>0</v>
      </c>
      <c r="C558">
        <v>0</v>
      </c>
      <c r="D558">
        <v>0</v>
      </c>
      <c r="E558">
        <v>0</v>
      </c>
      <c r="F558">
        <v>0</v>
      </c>
      <c r="G558">
        <v>0</v>
      </c>
      <c r="H558">
        <v>0</v>
      </c>
      <c r="I558">
        <v>0</v>
      </c>
      <c r="J558">
        <v>0</v>
      </c>
      <c r="K558">
        <v>0</v>
      </c>
      <c r="L558">
        <v>0</v>
      </c>
      <c r="M558">
        <v>0</v>
      </c>
      <c r="N558">
        <v>0</v>
      </c>
    </row>
    <row r="559" spans="1:14" x14ac:dyDescent="0.2">
      <c r="A559">
        <v>115934</v>
      </c>
      <c r="B559">
        <v>0</v>
      </c>
      <c r="C559">
        <v>0</v>
      </c>
      <c r="D559">
        <v>0</v>
      </c>
      <c r="E559">
        <v>0</v>
      </c>
      <c r="F559">
        <v>0</v>
      </c>
      <c r="G559">
        <v>0</v>
      </c>
      <c r="H559">
        <v>0</v>
      </c>
      <c r="I559">
        <v>0</v>
      </c>
      <c r="J559">
        <v>0</v>
      </c>
      <c r="K559">
        <v>0</v>
      </c>
      <c r="L559">
        <v>0</v>
      </c>
      <c r="M559">
        <v>0</v>
      </c>
      <c r="N559">
        <v>0</v>
      </c>
    </row>
    <row r="560" spans="1:14" x14ac:dyDescent="0.2">
      <c r="A560">
        <v>116116</v>
      </c>
      <c r="B560">
        <v>0</v>
      </c>
      <c r="C560">
        <v>0</v>
      </c>
      <c r="D560">
        <v>0</v>
      </c>
      <c r="E560">
        <v>0</v>
      </c>
      <c r="F560">
        <v>0</v>
      </c>
      <c r="G560">
        <v>0</v>
      </c>
      <c r="H560">
        <v>0</v>
      </c>
      <c r="I560">
        <v>0</v>
      </c>
      <c r="J560">
        <v>0</v>
      </c>
      <c r="K560">
        <v>0</v>
      </c>
      <c r="L560">
        <v>0</v>
      </c>
      <c r="M560">
        <v>0</v>
      </c>
      <c r="N560">
        <v>0</v>
      </c>
    </row>
    <row r="561" spans="1:14" x14ac:dyDescent="0.2">
      <c r="A561">
        <v>347347</v>
      </c>
      <c r="B561">
        <v>0</v>
      </c>
      <c r="C561">
        <v>0</v>
      </c>
      <c r="D561">
        <v>0</v>
      </c>
      <c r="E561">
        <v>0</v>
      </c>
      <c r="F561">
        <v>0</v>
      </c>
      <c r="G561">
        <v>0</v>
      </c>
      <c r="H561">
        <v>0</v>
      </c>
      <c r="I561">
        <v>0</v>
      </c>
      <c r="J561">
        <v>0</v>
      </c>
      <c r="K561">
        <v>0</v>
      </c>
      <c r="L561">
        <v>0</v>
      </c>
      <c r="M561">
        <v>0</v>
      </c>
      <c r="N561">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H526"/>
  <sheetViews>
    <sheetView workbookViewId="0">
      <pane xSplit="1" ySplit="1" topLeftCell="B2" activePane="bottomRight" state="frozen"/>
      <selection activeCell="D461" sqref="D461"/>
      <selection pane="topRight" activeCell="D461" sqref="D461"/>
      <selection pane="bottomLeft" activeCell="D461" sqref="D461"/>
      <selection pane="bottomRight" activeCell="H43" sqref="H43"/>
    </sheetView>
  </sheetViews>
  <sheetFormatPr defaultRowHeight="12.75" x14ac:dyDescent="0.2"/>
  <cols>
    <col min="1" max="1" width="7.7109375" bestFit="1" customWidth="1"/>
    <col min="2" max="2" width="36" bestFit="1" customWidth="1"/>
    <col min="3" max="3" width="22" bestFit="1" customWidth="1"/>
    <col min="4" max="4" width="13.85546875" bestFit="1" customWidth="1"/>
    <col min="5" max="5" width="18.140625" bestFit="1" customWidth="1"/>
    <col min="6" max="6" width="11.7109375" bestFit="1" customWidth="1"/>
    <col min="7" max="7" width="14.28515625" bestFit="1" customWidth="1"/>
    <col min="8" max="8" width="13.85546875" bestFit="1" customWidth="1"/>
  </cols>
  <sheetData>
    <row r="1" spans="1:8" s="66" customFormat="1" x14ac:dyDescent="0.2">
      <c r="A1" t="s">
        <v>141</v>
      </c>
      <c r="B1" t="s">
        <v>761</v>
      </c>
      <c r="C1" s="258" t="s">
        <v>762</v>
      </c>
      <c r="D1" s="258" t="s">
        <v>763</v>
      </c>
    </row>
    <row r="2" spans="1:8" x14ac:dyDescent="0.2">
      <c r="A2">
        <v>1090</v>
      </c>
      <c r="B2" t="s">
        <v>142</v>
      </c>
      <c r="C2" s="49">
        <v>1233456.3799999999</v>
      </c>
      <c r="D2" s="49">
        <v>1275927.51</v>
      </c>
      <c r="E2" s="49"/>
      <c r="F2" s="49"/>
      <c r="G2" s="49"/>
      <c r="H2" s="49"/>
    </row>
    <row r="3" spans="1:8" x14ac:dyDescent="0.2">
      <c r="A3">
        <v>1091</v>
      </c>
      <c r="B3" t="s">
        <v>143</v>
      </c>
      <c r="C3" s="49">
        <v>6824537.1100000003</v>
      </c>
      <c r="D3" s="49">
        <v>6858859.8700000001</v>
      </c>
      <c r="E3" s="49"/>
      <c r="F3" s="49"/>
      <c r="G3" s="49"/>
      <c r="H3" s="49"/>
    </row>
    <row r="4" spans="1:8" x14ac:dyDescent="0.2">
      <c r="A4">
        <v>1092</v>
      </c>
      <c r="B4" t="s">
        <v>144</v>
      </c>
      <c r="C4" s="49">
        <v>1085485.3899999999</v>
      </c>
      <c r="D4">
        <v>0</v>
      </c>
      <c r="E4" s="49"/>
      <c r="F4" s="49"/>
      <c r="G4" s="49"/>
      <c r="H4" s="49"/>
    </row>
    <row r="5" spans="1:8" x14ac:dyDescent="0.2">
      <c r="A5">
        <v>2089</v>
      </c>
      <c r="B5" t="s">
        <v>145</v>
      </c>
      <c r="C5" s="49">
        <v>2010570.94</v>
      </c>
      <c r="D5" s="49">
        <v>2156067.9500000002</v>
      </c>
      <c r="E5" s="49"/>
      <c r="F5" s="49"/>
      <c r="G5" s="49"/>
      <c r="H5" s="49"/>
    </row>
    <row r="6" spans="1:8" x14ac:dyDescent="0.2">
      <c r="A6">
        <v>2090</v>
      </c>
      <c r="B6" t="s">
        <v>146</v>
      </c>
      <c r="C6" s="49">
        <v>405948.62</v>
      </c>
      <c r="D6" s="49">
        <v>464502.13</v>
      </c>
      <c r="E6" s="49"/>
      <c r="F6" s="49"/>
      <c r="G6" s="49"/>
      <c r="H6" s="49"/>
    </row>
    <row r="7" spans="1:8" x14ac:dyDescent="0.2">
      <c r="A7">
        <v>2097</v>
      </c>
      <c r="B7" t="s">
        <v>147</v>
      </c>
      <c r="C7" s="49">
        <v>7181934.8600000003</v>
      </c>
      <c r="D7" s="49">
        <v>7215842.4800000004</v>
      </c>
      <c r="E7" s="49"/>
      <c r="F7" s="49"/>
      <c r="G7" s="49"/>
      <c r="H7" s="49"/>
    </row>
    <row r="8" spans="1:8" x14ac:dyDescent="0.2">
      <c r="A8">
        <v>3031</v>
      </c>
      <c r="B8" t="s">
        <v>148</v>
      </c>
      <c r="C8" s="49">
        <v>1884826.28</v>
      </c>
      <c r="D8">
        <v>0</v>
      </c>
      <c r="E8" s="49"/>
      <c r="F8" s="49"/>
      <c r="G8" s="49"/>
      <c r="H8" s="49"/>
    </row>
    <row r="9" spans="1:8" x14ac:dyDescent="0.2">
      <c r="A9">
        <v>3032</v>
      </c>
      <c r="B9" t="s">
        <v>149</v>
      </c>
      <c r="C9" s="49">
        <v>689020.11</v>
      </c>
      <c r="D9" s="49">
        <v>725280.79</v>
      </c>
      <c r="E9" s="49"/>
      <c r="F9" s="49"/>
      <c r="G9" s="49"/>
      <c r="H9" s="49"/>
    </row>
    <row r="10" spans="1:8" x14ac:dyDescent="0.2">
      <c r="A10">
        <v>3033</v>
      </c>
      <c r="B10" t="s">
        <v>150</v>
      </c>
      <c r="C10" s="49">
        <v>405509.85</v>
      </c>
      <c r="D10" s="49">
        <v>430104.81</v>
      </c>
      <c r="E10" s="49"/>
      <c r="F10" s="49"/>
      <c r="G10" s="49"/>
      <c r="H10" s="49"/>
    </row>
    <row r="11" spans="1:8" x14ac:dyDescent="0.2">
      <c r="A11">
        <v>4106</v>
      </c>
      <c r="B11" t="s">
        <v>151</v>
      </c>
      <c r="C11" s="49">
        <v>924950.85</v>
      </c>
      <c r="D11" s="49">
        <v>1081321.49</v>
      </c>
      <c r="E11" s="49"/>
      <c r="F11" s="49"/>
      <c r="G11" s="49"/>
      <c r="H11" s="49"/>
    </row>
    <row r="12" spans="1:8" x14ac:dyDescent="0.2">
      <c r="A12">
        <v>4109</v>
      </c>
      <c r="B12" t="s">
        <v>152</v>
      </c>
      <c r="C12" s="49">
        <v>1861783.94</v>
      </c>
      <c r="D12" s="49">
        <v>1898854.02</v>
      </c>
      <c r="E12" s="49"/>
      <c r="F12" s="49"/>
      <c r="G12" s="49"/>
      <c r="H12" s="49"/>
    </row>
    <row r="13" spans="1:8" x14ac:dyDescent="0.2">
      <c r="A13">
        <v>4110</v>
      </c>
      <c r="B13" t="s">
        <v>153</v>
      </c>
      <c r="C13" s="49">
        <v>5890813.3099999996</v>
      </c>
      <c r="D13" s="49">
        <v>6029492.6600000001</v>
      </c>
      <c r="F13" s="49"/>
      <c r="G13" s="49"/>
      <c r="H13" s="49"/>
    </row>
    <row r="14" spans="1:8" x14ac:dyDescent="0.2">
      <c r="A14">
        <v>5120</v>
      </c>
      <c r="B14" t="s">
        <v>154</v>
      </c>
      <c r="C14" s="49">
        <v>1500645.71</v>
      </c>
      <c r="D14" s="49">
        <v>1841616.44</v>
      </c>
      <c r="F14" s="49"/>
      <c r="G14" s="49"/>
      <c r="H14" s="49"/>
    </row>
    <row r="15" spans="1:8" x14ac:dyDescent="0.2">
      <c r="A15">
        <v>5121</v>
      </c>
      <c r="B15" t="s">
        <v>155</v>
      </c>
      <c r="C15" s="49">
        <v>2852506.22</v>
      </c>
      <c r="D15" s="49">
        <v>2907765.92</v>
      </c>
      <c r="E15" s="49"/>
      <c r="F15" s="49"/>
      <c r="G15" s="49"/>
      <c r="H15" s="49"/>
    </row>
    <row r="16" spans="1:8" x14ac:dyDescent="0.2">
      <c r="A16">
        <v>5122</v>
      </c>
      <c r="B16" t="s">
        <v>156</v>
      </c>
      <c r="C16" s="49">
        <v>1228852.7</v>
      </c>
      <c r="D16" s="49">
        <v>1258027.1000000001</v>
      </c>
      <c r="F16" s="49"/>
      <c r="G16" s="49"/>
      <c r="H16" s="49"/>
    </row>
    <row r="17" spans="1:8" x14ac:dyDescent="0.2">
      <c r="A17">
        <v>5123</v>
      </c>
      <c r="B17" t="s">
        <v>157</v>
      </c>
      <c r="C17" s="49">
        <v>4637737.0999999996</v>
      </c>
      <c r="D17" s="49">
        <v>4804993.34</v>
      </c>
      <c r="E17" s="49"/>
      <c r="F17" s="49"/>
      <c r="G17" s="49"/>
      <c r="H17" s="49"/>
    </row>
    <row r="18" spans="1:8" x14ac:dyDescent="0.2">
      <c r="A18">
        <v>5124</v>
      </c>
      <c r="B18" t="s">
        <v>158</v>
      </c>
      <c r="C18" s="49">
        <v>2492218.0699999998</v>
      </c>
      <c r="D18" s="49">
        <v>2747353.14</v>
      </c>
      <c r="F18" s="49"/>
      <c r="G18" s="49"/>
      <c r="H18" s="49"/>
    </row>
    <row r="19" spans="1:8" x14ac:dyDescent="0.2">
      <c r="A19">
        <v>5127</v>
      </c>
      <c r="B19" t="s">
        <v>159</v>
      </c>
      <c r="C19" s="49">
        <v>441784.92</v>
      </c>
      <c r="D19">
        <v>0</v>
      </c>
      <c r="E19" s="49"/>
      <c r="F19" s="49"/>
      <c r="G19" s="49"/>
      <c r="H19" s="49"/>
    </row>
    <row r="20" spans="1:8" x14ac:dyDescent="0.2">
      <c r="A20">
        <v>5128</v>
      </c>
      <c r="B20" t="s">
        <v>160</v>
      </c>
      <c r="C20" s="49">
        <v>5416087.0800000001</v>
      </c>
      <c r="D20" s="49">
        <v>6091840.3799999999</v>
      </c>
      <c r="F20" s="49"/>
      <c r="G20" s="49"/>
      <c r="H20" s="49"/>
    </row>
    <row r="21" spans="1:8" x14ac:dyDescent="0.2">
      <c r="A21">
        <v>6101</v>
      </c>
      <c r="B21" t="s">
        <v>161</v>
      </c>
      <c r="C21" s="49">
        <v>1407499.72</v>
      </c>
      <c r="D21" s="49">
        <v>1603396.93</v>
      </c>
      <c r="E21" s="49"/>
      <c r="F21" s="49"/>
      <c r="G21" s="49"/>
      <c r="H21" s="49"/>
    </row>
    <row r="22" spans="1:8" x14ac:dyDescent="0.2">
      <c r="A22">
        <v>6103</v>
      </c>
      <c r="B22" t="s">
        <v>162</v>
      </c>
      <c r="C22" s="49">
        <v>883104.39</v>
      </c>
      <c r="D22" s="49">
        <v>914470.11</v>
      </c>
      <c r="F22" s="49"/>
      <c r="G22" s="49"/>
      <c r="H22" s="49"/>
    </row>
    <row r="23" spans="1:8" x14ac:dyDescent="0.2">
      <c r="A23">
        <v>6104</v>
      </c>
      <c r="B23" t="s">
        <v>163</v>
      </c>
      <c r="C23" s="49">
        <v>3215086.54</v>
      </c>
      <c r="D23" s="49">
        <v>3390966.05</v>
      </c>
      <c r="E23" s="49"/>
      <c r="F23" s="49"/>
      <c r="G23" s="49"/>
      <c r="H23" s="49"/>
    </row>
    <row r="24" spans="1:8" x14ac:dyDescent="0.2">
      <c r="A24">
        <v>7121</v>
      </c>
      <c r="B24" t="s">
        <v>164</v>
      </c>
      <c r="C24" s="49">
        <v>821650.26</v>
      </c>
      <c r="D24" s="49">
        <v>964412.8</v>
      </c>
      <c r="F24" s="49"/>
      <c r="G24" s="49"/>
      <c r="H24" s="49"/>
    </row>
    <row r="25" spans="1:8" x14ac:dyDescent="0.2">
      <c r="A25">
        <v>7122</v>
      </c>
      <c r="B25" t="s">
        <v>165</v>
      </c>
      <c r="C25" s="49">
        <v>671847.51</v>
      </c>
      <c r="D25" s="49">
        <v>683973.14</v>
      </c>
      <c r="F25" s="49"/>
      <c r="G25" s="49"/>
      <c r="H25" s="49"/>
    </row>
    <row r="26" spans="1:8" x14ac:dyDescent="0.2">
      <c r="A26">
        <v>7123</v>
      </c>
      <c r="B26" t="s">
        <v>166</v>
      </c>
      <c r="C26" s="49">
        <v>2204754.67</v>
      </c>
      <c r="D26" s="49">
        <v>2514588.14</v>
      </c>
      <c r="E26" s="49"/>
      <c r="F26" s="49"/>
      <c r="G26" s="49"/>
      <c r="H26" s="49"/>
    </row>
    <row r="27" spans="1:8" x14ac:dyDescent="0.2">
      <c r="A27">
        <v>7124</v>
      </c>
      <c r="B27" t="s">
        <v>167</v>
      </c>
      <c r="C27" s="49">
        <v>1331162.2</v>
      </c>
      <c r="D27" s="49">
        <v>1345468.04</v>
      </c>
      <c r="E27" s="49"/>
      <c r="F27" s="49"/>
      <c r="G27" s="49"/>
      <c r="H27" s="49"/>
    </row>
    <row r="28" spans="1:8" x14ac:dyDescent="0.2">
      <c r="A28">
        <v>7125</v>
      </c>
      <c r="B28" t="s">
        <v>168</v>
      </c>
      <c r="C28" s="49">
        <v>608172.15</v>
      </c>
      <c r="D28" s="49">
        <v>660430.47</v>
      </c>
      <c r="F28" s="49"/>
      <c r="G28" s="49"/>
      <c r="H28" s="49"/>
    </row>
    <row r="29" spans="1:8" x14ac:dyDescent="0.2">
      <c r="A29">
        <v>7126</v>
      </c>
      <c r="B29" t="s">
        <v>169</v>
      </c>
      <c r="C29" s="49">
        <v>124631.62</v>
      </c>
      <c r="D29" s="49">
        <v>159257.54</v>
      </c>
      <c r="F29" s="49"/>
      <c r="G29" s="49"/>
      <c r="H29" s="49"/>
    </row>
    <row r="30" spans="1:8" x14ac:dyDescent="0.2">
      <c r="A30">
        <v>7129</v>
      </c>
      <c r="B30" t="s">
        <v>170</v>
      </c>
      <c r="C30" s="49">
        <v>3123726.35</v>
      </c>
      <c r="D30" s="49">
        <v>3201892.11</v>
      </c>
      <c r="E30" s="49"/>
      <c r="F30" s="49"/>
      <c r="G30" s="49"/>
      <c r="H30" s="49"/>
    </row>
    <row r="31" spans="1:8" x14ac:dyDescent="0.2">
      <c r="A31">
        <v>8106</v>
      </c>
      <c r="B31" t="s">
        <v>171</v>
      </c>
      <c r="C31" s="49">
        <v>1586897.75</v>
      </c>
      <c r="D31" s="49">
        <v>1682342.21</v>
      </c>
      <c r="E31" s="49"/>
      <c r="F31" s="49"/>
      <c r="G31" s="49"/>
      <c r="H31" s="49"/>
    </row>
    <row r="32" spans="1:8" x14ac:dyDescent="0.2">
      <c r="A32">
        <v>8107</v>
      </c>
      <c r="B32" t="s">
        <v>172</v>
      </c>
      <c r="C32" s="49">
        <v>2971772.29</v>
      </c>
      <c r="D32" s="49">
        <v>3265577.99</v>
      </c>
      <c r="E32" s="49"/>
      <c r="F32" s="49"/>
      <c r="G32" s="49"/>
      <c r="H32" s="49"/>
    </row>
    <row r="33" spans="1:8" x14ac:dyDescent="0.2">
      <c r="A33">
        <v>8111</v>
      </c>
      <c r="B33" t="s">
        <v>173</v>
      </c>
      <c r="C33" s="49">
        <v>2051812.89</v>
      </c>
      <c r="D33" s="49">
        <v>2128459.83</v>
      </c>
      <c r="E33" s="49"/>
      <c r="F33" s="49"/>
      <c r="G33" s="49"/>
      <c r="H33" s="49"/>
    </row>
    <row r="34" spans="1:8" x14ac:dyDescent="0.2">
      <c r="A34">
        <v>9077</v>
      </c>
      <c r="B34" t="s">
        <v>174</v>
      </c>
      <c r="C34" s="49">
        <v>1739844.72</v>
      </c>
      <c r="D34" s="49">
        <v>1656078.8</v>
      </c>
      <c r="E34" s="49"/>
      <c r="F34" s="49"/>
      <c r="G34" s="49"/>
      <c r="H34" s="49"/>
    </row>
    <row r="35" spans="1:8" x14ac:dyDescent="0.2">
      <c r="A35">
        <v>9078</v>
      </c>
      <c r="B35" t="s">
        <v>175</v>
      </c>
      <c r="C35" s="49">
        <v>700572.8</v>
      </c>
      <c r="D35" s="49">
        <v>744064.62</v>
      </c>
      <c r="E35" s="49"/>
      <c r="F35" s="49"/>
      <c r="G35" s="49"/>
      <c r="H35" s="49"/>
    </row>
    <row r="36" spans="1:8" x14ac:dyDescent="0.2">
      <c r="A36">
        <v>9079</v>
      </c>
      <c r="B36" t="s">
        <v>176</v>
      </c>
      <c r="C36" s="49">
        <v>893395.62</v>
      </c>
      <c r="D36">
        <v>0</v>
      </c>
      <c r="E36" s="49"/>
      <c r="F36" s="49"/>
      <c r="G36" s="49"/>
      <c r="H36" s="49"/>
    </row>
    <row r="37" spans="1:8" x14ac:dyDescent="0.2">
      <c r="A37">
        <v>9080</v>
      </c>
      <c r="B37" t="s">
        <v>177</v>
      </c>
      <c r="C37" s="49">
        <v>2627920.19</v>
      </c>
      <c r="D37" s="49">
        <v>2747180.78</v>
      </c>
      <c r="E37" s="49"/>
      <c r="F37" s="49"/>
      <c r="G37" s="49"/>
      <c r="H37" s="49"/>
    </row>
    <row r="38" spans="1:8" x14ac:dyDescent="0.2">
      <c r="A38">
        <v>10087</v>
      </c>
      <c r="B38" t="s">
        <v>178</v>
      </c>
      <c r="C38" s="49">
        <v>4106860.2</v>
      </c>
      <c r="D38" s="49">
        <v>4446701.1900000004</v>
      </c>
      <c r="E38" s="49"/>
      <c r="F38" s="49"/>
      <c r="G38" s="49"/>
      <c r="H38" s="49"/>
    </row>
    <row r="39" spans="1:8" x14ac:dyDescent="0.2">
      <c r="A39">
        <v>10089</v>
      </c>
      <c r="B39" t="s">
        <v>179</v>
      </c>
      <c r="C39" s="49">
        <v>4493753.99</v>
      </c>
      <c r="D39" s="49">
        <v>4970558.47</v>
      </c>
      <c r="E39" s="49"/>
      <c r="F39" s="49"/>
      <c r="G39" s="49"/>
      <c r="H39" s="49"/>
    </row>
    <row r="40" spans="1:8" x14ac:dyDescent="0.2">
      <c r="A40">
        <v>10090</v>
      </c>
      <c r="B40" t="s">
        <v>180</v>
      </c>
      <c r="C40" s="49">
        <v>1834630.76</v>
      </c>
      <c r="D40" s="49">
        <v>1870350.21</v>
      </c>
      <c r="E40" s="49"/>
      <c r="F40" s="49"/>
      <c r="G40" s="49"/>
      <c r="H40" s="49"/>
    </row>
    <row r="41" spans="1:8" x14ac:dyDescent="0.2">
      <c r="A41">
        <v>10091</v>
      </c>
      <c r="B41" t="s">
        <v>181</v>
      </c>
      <c r="C41" s="49">
        <v>3780907.45</v>
      </c>
      <c r="D41" s="49">
        <v>3952641.92</v>
      </c>
      <c r="E41" s="49"/>
      <c r="F41" s="49"/>
      <c r="G41" s="49"/>
      <c r="H41" s="49"/>
    </row>
    <row r="42" spans="1:8" x14ac:dyDescent="0.2">
      <c r="A42">
        <v>10092</v>
      </c>
      <c r="B42" t="s">
        <v>182</v>
      </c>
      <c r="C42" s="49">
        <v>1778988.17</v>
      </c>
      <c r="D42" s="49">
        <v>1975189.71</v>
      </c>
      <c r="E42" s="49"/>
      <c r="F42" s="49"/>
      <c r="G42" s="49"/>
      <c r="H42" s="49"/>
    </row>
    <row r="43" spans="1:8" x14ac:dyDescent="0.2">
      <c r="A43">
        <v>10093</v>
      </c>
      <c r="B43" t="s">
        <v>183</v>
      </c>
      <c r="C43" s="49">
        <v>41857941.950000003</v>
      </c>
      <c r="D43" s="49">
        <v>44300276.700000003</v>
      </c>
      <c r="E43" s="49"/>
      <c r="F43" s="49"/>
      <c r="G43" s="49"/>
      <c r="H43" s="49"/>
    </row>
    <row r="44" spans="1:8" x14ac:dyDescent="0.2">
      <c r="A44">
        <v>11076</v>
      </c>
      <c r="B44" t="s">
        <v>184</v>
      </c>
      <c r="C44" s="49">
        <v>2647571.2200000002</v>
      </c>
      <c r="D44" s="49">
        <v>2946284.03</v>
      </c>
      <c r="E44" s="49"/>
      <c r="F44" s="49"/>
      <c r="G44" s="49"/>
      <c r="H44" s="49"/>
    </row>
    <row r="45" spans="1:8" x14ac:dyDescent="0.2">
      <c r="A45">
        <v>11078</v>
      </c>
      <c r="B45" t="s">
        <v>185</v>
      </c>
      <c r="C45" s="49">
        <v>2006857.35</v>
      </c>
      <c r="D45" s="49">
        <v>2137508.5099999998</v>
      </c>
      <c r="E45" s="49"/>
      <c r="F45" s="49"/>
      <c r="G45" s="49"/>
      <c r="H45" s="49"/>
    </row>
    <row r="46" spans="1:8" x14ac:dyDescent="0.2">
      <c r="A46">
        <v>11079</v>
      </c>
      <c r="B46" t="s">
        <v>186</v>
      </c>
      <c r="C46" s="49">
        <v>1889939.95</v>
      </c>
      <c r="D46" s="49">
        <v>1921413.7</v>
      </c>
      <c r="E46" s="49"/>
      <c r="F46" s="49"/>
      <c r="G46" s="49"/>
      <c r="H46" s="49"/>
    </row>
    <row r="47" spans="1:8" x14ac:dyDescent="0.2">
      <c r="A47">
        <v>11082</v>
      </c>
      <c r="B47" t="s">
        <v>187</v>
      </c>
      <c r="C47" s="49">
        <v>34013263.100000001</v>
      </c>
      <c r="D47" s="49">
        <v>36641143.200000003</v>
      </c>
      <c r="E47" s="49"/>
      <c r="F47" s="49"/>
      <c r="G47" s="49"/>
      <c r="H47" s="49"/>
    </row>
    <row r="48" spans="1:8" x14ac:dyDescent="0.2">
      <c r="A48">
        <v>12108</v>
      </c>
      <c r="B48" t="s">
        <v>188</v>
      </c>
      <c r="C48" s="49">
        <v>2323389.17</v>
      </c>
      <c r="D48" s="49">
        <v>2437601.9500000002</v>
      </c>
      <c r="E48" s="49"/>
      <c r="F48" s="49"/>
      <c r="G48" s="49"/>
      <c r="H48" s="49"/>
    </row>
    <row r="49" spans="1:8" x14ac:dyDescent="0.2">
      <c r="A49">
        <v>12109</v>
      </c>
      <c r="B49" t="s">
        <v>189</v>
      </c>
      <c r="C49" s="49">
        <v>11380293.59</v>
      </c>
      <c r="D49" s="49">
        <v>11840362.15</v>
      </c>
      <c r="E49" s="49"/>
      <c r="F49" s="49"/>
      <c r="G49" s="49"/>
      <c r="H49" s="49"/>
    </row>
    <row r="50" spans="1:8" x14ac:dyDescent="0.2">
      <c r="A50">
        <v>12110</v>
      </c>
      <c r="B50" t="s">
        <v>190</v>
      </c>
      <c r="C50" s="49">
        <v>3195492.56</v>
      </c>
      <c r="D50" s="49">
        <v>3469402.78</v>
      </c>
      <c r="E50" s="49"/>
      <c r="F50" s="49"/>
      <c r="G50" s="49"/>
      <c r="H50" s="49"/>
    </row>
    <row r="51" spans="1:8" x14ac:dyDescent="0.2">
      <c r="A51">
        <v>13054</v>
      </c>
      <c r="B51" t="s">
        <v>191</v>
      </c>
      <c r="C51" s="49">
        <v>549482.63</v>
      </c>
      <c r="D51" s="49">
        <v>595622.6</v>
      </c>
      <c r="F51" s="49"/>
      <c r="G51" s="49"/>
      <c r="H51" s="49"/>
    </row>
    <row r="52" spans="1:8" x14ac:dyDescent="0.2">
      <c r="A52">
        <v>13055</v>
      </c>
      <c r="B52" t="s">
        <v>192</v>
      </c>
      <c r="C52" s="49">
        <v>2579338.5299999998</v>
      </c>
      <c r="D52" s="49">
        <v>2826988.64</v>
      </c>
      <c r="E52" s="49"/>
      <c r="F52" s="49"/>
      <c r="G52" s="49"/>
      <c r="H52" s="49"/>
    </row>
    <row r="53" spans="1:8" x14ac:dyDescent="0.2">
      <c r="A53">
        <v>13057</v>
      </c>
      <c r="B53" t="s">
        <v>193</v>
      </c>
      <c r="C53" s="49">
        <v>272814.53000000003</v>
      </c>
      <c r="D53">
        <v>0</v>
      </c>
      <c r="F53" s="49"/>
      <c r="G53" s="49"/>
      <c r="H53" s="49"/>
    </row>
    <row r="54" spans="1:8" x14ac:dyDescent="0.2">
      <c r="A54">
        <v>13058</v>
      </c>
      <c r="B54" t="s">
        <v>194</v>
      </c>
      <c r="C54" s="49">
        <v>341529.7</v>
      </c>
      <c r="D54" s="49">
        <v>343349.69</v>
      </c>
      <c r="F54" s="49"/>
      <c r="G54" s="49"/>
      <c r="H54" s="49"/>
    </row>
    <row r="55" spans="1:8" x14ac:dyDescent="0.2">
      <c r="A55">
        <v>13059</v>
      </c>
      <c r="B55" t="s">
        <v>195</v>
      </c>
      <c r="C55" s="49">
        <v>1291917.06</v>
      </c>
      <c r="D55" s="49">
        <v>1603261.04</v>
      </c>
      <c r="E55" s="49"/>
      <c r="F55" s="49"/>
      <c r="G55" s="49"/>
      <c r="H55" s="49"/>
    </row>
    <row r="56" spans="1:8" x14ac:dyDescent="0.2">
      <c r="A56">
        <v>13060</v>
      </c>
      <c r="B56" t="s">
        <v>196</v>
      </c>
      <c r="C56" s="49">
        <v>244587.36</v>
      </c>
      <c r="D56" s="49">
        <v>289041.07</v>
      </c>
      <c r="F56" s="49"/>
      <c r="G56" s="49"/>
      <c r="H56" s="49"/>
    </row>
    <row r="57" spans="1:8" x14ac:dyDescent="0.2">
      <c r="A57">
        <v>13061</v>
      </c>
      <c r="B57" t="s">
        <v>197</v>
      </c>
      <c r="C57" s="49">
        <v>1275610.25</v>
      </c>
      <c r="D57">
        <v>0</v>
      </c>
      <c r="E57" s="49"/>
      <c r="F57" s="49"/>
      <c r="G57" s="49"/>
      <c r="H57" s="49"/>
    </row>
    <row r="58" spans="1:8" x14ac:dyDescent="0.2">
      <c r="A58">
        <v>13062</v>
      </c>
      <c r="B58" t="s">
        <v>198</v>
      </c>
      <c r="C58" s="49">
        <v>268895.28000000003</v>
      </c>
      <c r="D58">
        <v>0</v>
      </c>
      <c r="E58" s="49"/>
      <c r="F58" s="49"/>
      <c r="G58" s="49"/>
      <c r="H58" s="49"/>
    </row>
    <row r="59" spans="1:8" x14ac:dyDescent="0.2">
      <c r="A59">
        <v>14126</v>
      </c>
      <c r="B59" t="s">
        <v>199</v>
      </c>
      <c r="C59" s="49">
        <v>3918228.06</v>
      </c>
      <c r="D59" s="49">
        <v>4239876.8099999996</v>
      </c>
      <c r="E59" s="49"/>
      <c r="F59" s="49"/>
      <c r="G59" s="49"/>
      <c r="H59" s="49"/>
    </row>
    <row r="60" spans="1:8" x14ac:dyDescent="0.2">
      <c r="A60">
        <v>14127</v>
      </c>
      <c r="B60" t="s">
        <v>200</v>
      </c>
      <c r="C60" s="49">
        <v>2491138.7799999998</v>
      </c>
      <c r="D60" s="49">
        <v>2575118.62</v>
      </c>
      <c r="E60" s="49"/>
      <c r="F60" s="49"/>
      <c r="G60" s="49"/>
      <c r="H60" s="49"/>
    </row>
    <row r="61" spans="1:8" x14ac:dyDescent="0.2">
      <c r="A61">
        <v>14129</v>
      </c>
      <c r="B61" t="s">
        <v>201</v>
      </c>
      <c r="C61" s="49">
        <v>7297388.6900000004</v>
      </c>
      <c r="D61" s="49">
        <v>7797518.5499999998</v>
      </c>
      <c r="E61" s="49"/>
      <c r="F61" s="49"/>
      <c r="G61" s="49"/>
      <c r="H61" s="49"/>
    </row>
    <row r="62" spans="1:8" x14ac:dyDescent="0.2">
      <c r="A62">
        <v>14130</v>
      </c>
      <c r="B62" t="s">
        <v>202</v>
      </c>
      <c r="C62" s="49">
        <v>615330.68000000005</v>
      </c>
      <c r="D62" s="49">
        <v>671480.98</v>
      </c>
      <c r="E62" s="49"/>
      <c r="F62" s="49"/>
      <c r="G62" s="49"/>
      <c r="H62" s="49"/>
    </row>
    <row r="63" spans="1:8" x14ac:dyDescent="0.2">
      <c r="A63">
        <v>15001</v>
      </c>
      <c r="B63" t="s">
        <v>203</v>
      </c>
      <c r="C63" s="49">
        <v>1707137.92</v>
      </c>
      <c r="D63" s="49">
        <v>1734688.57</v>
      </c>
      <c r="E63" s="49"/>
      <c r="F63" s="49"/>
      <c r="G63" s="49"/>
      <c r="H63" s="49"/>
    </row>
    <row r="64" spans="1:8" x14ac:dyDescent="0.2">
      <c r="A64">
        <v>15002</v>
      </c>
      <c r="B64" t="s">
        <v>204</v>
      </c>
      <c r="C64" s="49">
        <v>4301255.25</v>
      </c>
      <c r="D64" s="49">
        <v>4533662.74</v>
      </c>
      <c r="E64" s="49"/>
      <c r="F64" s="49"/>
      <c r="G64" s="49"/>
      <c r="H64" s="49"/>
    </row>
    <row r="65" spans="1:8" x14ac:dyDescent="0.2">
      <c r="A65">
        <v>15003</v>
      </c>
      <c r="B65" t="s">
        <v>205</v>
      </c>
      <c r="C65" s="49">
        <v>283575.15999999997</v>
      </c>
      <c r="D65">
        <v>0</v>
      </c>
      <c r="E65" s="49"/>
      <c r="F65" s="49"/>
      <c r="G65" s="49"/>
      <c r="H65" s="49"/>
    </row>
    <row r="66" spans="1:8" x14ac:dyDescent="0.2">
      <c r="A66">
        <v>15004</v>
      </c>
      <c r="B66" t="s">
        <v>206</v>
      </c>
      <c r="C66" s="49">
        <v>1072931.93</v>
      </c>
      <c r="D66">
        <v>0</v>
      </c>
      <c r="E66" s="49"/>
      <c r="F66" s="49"/>
      <c r="G66" s="49"/>
      <c r="H66" s="49"/>
    </row>
    <row r="67" spans="1:8" x14ac:dyDescent="0.2">
      <c r="A67">
        <v>16090</v>
      </c>
      <c r="B67" t="s">
        <v>207</v>
      </c>
      <c r="C67" s="49">
        <v>9307293.8499999996</v>
      </c>
      <c r="D67" s="49">
        <v>10910563.99</v>
      </c>
      <c r="E67" s="49"/>
      <c r="F67" s="49"/>
      <c r="G67" s="49"/>
      <c r="H67" s="49"/>
    </row>
    <row r="68" spans="1:8" x14ac:dyDescent="0.2">
      <c r="A68">
        <v>16092</v>
      </c>
      <c r="B68" t="s">
        <v>208</v>
      </c>
      <c r="C68" s="49">
        <v>1142029.19</v>
      </c>
      <c r="D68" s="49">
        <v>1150817.28</v>
      </c>
      <c r="E68" s="49"/>
      <c r="F68" s="49"/>
      <c r="G68" s="49"/>
      <c r="H68" s="49"/>
    </row>
    <row r="69" spans="1:8" x14ac:dyDescent="0.2">
      <c r="A69">
        <v>16094</v>
      </c>
      <c r="B69" t="s">
        <v>209</v>
      </c>
      <c r="C69" s="49">
        <v>991879.19</v>
      </c>
      <c r="D69" s="49">
        <v>1346542.26</v>
      </c>
      <c r="E69" s="49"/>
      <c r="F69" s="49"/>
      <c r="G69" s="49"/>
      <c r="H69" s="49"/>
    </row>
    <row r="70" spans="1:8" x14ac:dyDescent="0.2">
      <c r="A70">
        <v>16096</v>
      </c>
      <c r="B70" t="s">
        <v>210</v>
      </c>
      <c r="C70" s="49">
        <v>5138556.71</v>
      </c>
      <c r="D70" s="49">
        <v>5433396.5099999998</v>
      </c>
      <c r="E70" s="49"/>
      <c r="F70" s="49"/>
      <c r="G70" s="49"/>
      <c r="H70" s="49"/>
    </row>
    <row r="71" spans="1:8" x14ac:dyDescent="0.2">
      <c r="A71">
        <v>16097</v>
      </c>
      <c r="B71" t="s">
        <v>211</v>
      </c>
      <c r="C71" s="49">
        <v>782095.05</v>
      </c>
      <c r="D71" s="49">
        <v>809830.64</v>
      </c>
      <c r="E71" s="49"/>
      <c r="F71" s="49"/>
      <c r="G71" s="49"/>
      <c r="H71" s="49"/>
    </row>
    <row r="72" spans="1:8" x14ac:dyDescent="0.2">
      <c r="A72">
        <v>17121</v>
      </c>
      <c r="B72" t="s">
        <v>212</v>
      </c>
      <c r="C72" s="49">
        <v>610699.61</v>
      </c>
      <c r="D72" s="49">
        <v>617095.59</v>
      </c>
      <c r="E72" s="49"/>
      <c r="F72" s="49"/>
      <c r="G72" s="49"/>
      <c r="H72" s="49"/>
    </row>
    <row r="73" spans="1:8" x14ac:dyDescent="0.2">
      <c r="A73">
        <v>17122</v>
      </c>
      <c r="B73" t="s">
        <v>213</v>
      </c>
      <c r="C73" s="49">
        <v>718308.8</v>
      </c>
      <c r="D73" s="49">
        <v>766869.87</v>
      </c>
      <c r="E73" s="49"/>
      <c r="F73" s="49"/>
      <c r="G73" s="49"/>
      <c r="H73" s="49"/>
    </row>
    <row r="74" spans="1:8" x14ac:dyDescent="0.2">
      <c r="A74">
        <v>17124</v>
      </c>
      <c r="B74" t="s">
        <v>214</v>
      </c>
      <c r="C74" s="49">
        <v>630568.35</v>
      </c>
      <c r="D74">
        <v>0</v>
      </c>
      <c r="F74" s="49"/>
      <c r="G74" s="49"/>
      <c r="H74" s="49"/>
    </row>
    <row r="75" spans="1:8" x14ac:dyDescent="0.2">
      <c r="A75">
        <v>17125</v>
      </c>
      <c r="B75" t="s">
        <v>215</v>
      </c>
      <c r="C75" s="49">
        <v>3087019.12</v>
      </c>
      <c r="D75" s="49">
        <v>3114080.47</v>
      </c>
      <c r="E75" s="49"/>
      <c r="F75" s="49"/>
      <c r="G75" s="49"/>
      <c r="H75" s="49"/>
    </row>
    <row r="76" spans="1:8" x14ac:dyDescent="0.2">
      <c r="A76">
        <v>17126</v>
      </c>
      <c r="B76" t="s">
        <v>216</v>
      </c>
      <c r="C76" s="49">
        <v>885477.78</v>
      </c>
      <c r="D76" s="49">
        <v>926707.99</v>
      </c>
      <c r="E76" s="49"/>
      <c r="F76" s="49"/>
      <c r="G76" s="49"/>
      <c r="H76" s="49"/>
    </row>
    <row r="77" spans="1:8" x14ac:dyDescent="0.2">
      <c r="A77">
        <v>18047</v>
      </c>
      <c r="B77" t="s">
        <v>217</v>
      </c>
      <c r="C77" s="49">
        <v>2841211.53</v>
      </c>
      <c r="D77" s="49">
        <v>2942614.3</v>
      </c>
      <c r="E77" s="49"/>
      <c r="F77" s="49"/>
      <c r="G77" s="49"/>
      <c r="H77" s="49"/>
    </row>
    <row r="78" spans="1:8" x14ac:dyDescent="0.2">
      <c r="A78">
        <v>18050</v>
      </c>
      <c r="B78" t="s">
        <v>218</v>
      </c>
      <c r="C78" s="49">
        <v>1836407.49</v>
      </c>
      <c r="D78" s="49">
        <v>1814321.23</v>
      </c>
      <c r="F78" s="49"/>
      <c r="G78" s="49"/>
      <c r="H78" s="49"/>
    </row>
    <row r="79" spans="1:8" x14ac:dyDescent="0.2">
      <c r="A79">
        <v>19139</v>
      </c>
      <c r="B79" t="s">
        <v>219</v>
      </c>
      <c r="C79" s="49">
        <v>1665886.76</v>
      </c>
      <c r="D79" s="49">
        <v>2141124.16</v>
      </c>
      <c r="F79" s="49"/>
      <c r="G79" s="49"/>
      <c r="H79" s="49"/>
    </row>
    <row r="80" spans="1:8" x14ac:dyDescent="0.2">
      <c r="A80">
        <v>19140</v>
      </c>
      <c r="B80" t="s">
        <v>220</v>
      </c>
      <c r="C80" s="49">
        <v>581886.91</v>
      </c>
      <c r="D80">
        <v>0</v>
      </c>
      <c r="E80" s="49"/>
      <c r="F80" s="49"/>
      <c r="G80" s="49"/>
      <c r="H80" s="49"/>
    </row>
    <row r="81" spans="1:8" x14ac:dyDescent="0.2">
      <c r="A81">
        <v>19142</v>
      </c>
      <c r="B81" t="s">
        <v>221</v>
      </c>
      <c r="C81" s="49">
        <v>17272902.390000001</v>
      </c>
      <c r="D81" s="49">
        <v>18371680.43</v>
      </c>
      <c r="F81" s="49"/>
      <c r="G81" s="49"/>
      <c r="H81" s="49"/>
    </row>
    <row r="82" spans="1:8" x14ac:dyDescent="0.2">
      <c r="A82">
        <v>19144</v>
      </c>
      <c r="B82" t="s">
        <v>222</v>
      </c>
      <c r="C82" s="49">
        <v>2735876.33</v>
      </c>
      <c r="D82" s="49">
        <v>2537525.58</v>
      </c>
      <c r="F82" s="49"/>
      <c r="G82" s="49"/>
      <c r="H82" s="49"/>
    </row>
    <row r="83" spans="1:8" x14ac:dyDescent="0.2">
      <c r="A83">
        <v>19147</v>
      </c>
      <c r="B83" t="s">
        <v>223</v>
      </c>
      <c r="C83" s="49">
        <v>866043.45</v>
      </c>
      <c r="D83">
        <v>0</v>
      </c>
      <c r="E83" s="49"/>
      <c r="F83" s="49"/>
      <c r="G83" s="49"/>
      <c r="H83" s="49"/>
    </row>
    <row r="84" spans="1:8" x14ac:dyDescent="0.2">
      <c r="A84">
        <v>19148</v>
      </c>
      <c r="B84" t="s">
        <v>224</v>
      </c>
      <c r="C84" s="49">
        <v>6761955.2999999998</v>
      </c>
      <c r="D84" s="49">
        <v>7070164.4299999997</v>
      </c>
      <c r="E84" s="49"/>
      <c r="F84" s="49"/>
      <c r="G84" s="49"/>
      <c r="H84" s="49"/>
    </row>
    <row r="85" spans="1:8" x14ac:dyDescent="0.2">
      <c r="A85">
        <v>19149</v>
      </c>
      <c r="B85" t="s">
        <v>225</v>
      </c>
      <c r="C85" s="49">
        <v>7206635.5300000003</v>
      </c>
      <c r="D85" s="49">
        <v>8264896.6500000004</v>
      </c>
      <c r="E85" s="49"/>
      <c r="F85" s="49"/>
      <c r="G85" s="49"/>
      <c r="H85" s="49"/>
    </row>
    <row r="86" spans="1:8" x14ac:dyDescent="0.2">
      <c r="A86">
        <v>19150</v>
      </c>
      <c r="B86" t="s">
        <v>226</v>
      </c>
      <c r="C86" s="49">
        <v>1471600.05</v>
      </c>
      <c r="D86">
        <v>0</v>
      </c>
      <c r="F86" s="49"/>
      <c r="G86" s="49"/>
      <c r="H86" s="49"/>
    </row>
    <row r="87" spans="1:8" x14ac:dyDescent="0.2">
      <c r="A87">
        <v>19151</v>
      </c>
      <c r="B87" t="s">
        <v>227</v>
      </c>
      <c r="C87" s="49">
        <v>2126668.5099999998</v>
      </c>
      <c r="D87" s="49">
        <v>2133641.3199999998</v>
      </c>
      <c r="E87" s="49"/>
      <c r="F87" s="49"/>
      <c r="G87" s="49"/>
      <c r="H87" s="49"/>
    </row>
    <row r="88" spans="1:8" x14ac:dyDescent="0.2">
      <c r="A88">
        <v>19152</v>
      </c>
      <c r="B88" t="s">
        <v>228</v>
      </c>
      <c r="C88" s="49">
        <v>16545137.67</v>
      </c>
      <c r="D88" s="49">
        <v>17467236.600000001</v>
      </c>
      <c r="E88" s="49"/>
      <c r="F88" s="49"/>
      <c r="G88" s="49"/>
      <c r="H88" s="49"/>
    </row>
    <row r="89" spans="1:8" x14ac:dyDescent="0.2">
      <c r="A89">
        <v>19153</v>
      </c>
      <c r="B89" t="s">
        <v>229</v>
      </c>
      <c r="C89" s="49">
        <v>639191.5</v>
      </c>
      <c r="D89">
        <v>0</v>
      </c>
      <c r="F89" s="49"/>
      <c r="G89" s="49"/>
      <c r="H89" s="49"/>
    </row>
    <row r="90" spans="1:8" x14ac:dyDescent="0.2">
      <c r="A90">
        <v>20001</v>
      </c>
      <c r="B90" t="s">
        <v>230</v>
      </c>
      <c r="C90" s="49">
        <v>2791202.11</v>
      </c>
      <c r="D90" s="49">
        <v>2987534.4</v>
      </c>
      <c r="E90" s="49"/>
      <c r="F90" s="49"/>
      <c r="G90" s="49"/>
      <c r="H90" s="49"/>
    </row>
    <row r="91" spans="1:8" x14ac:dyDescent="0.2">
      <c r="A91">
        <v>20002</v>
      </c>
      <c r="B91" t="s">
        <v>231</v>
      </c>
      <c r="C91" s="49">
        <v>3884854.82</v>
      </c>
      <c r="D91" s="49">
        <v>3919188.5</v>
      </c>
      <c r="E91" s="49"/>
      <c r="F91" s="49"/>
      <c r="G91" s="49"/>
      <c r="H91" s="49"/>
    </row>
    <row r="92" spans="1:8" x14ac:dyDescent="0.2">
      <c r="A92">
        <v>21148</v>
      </c>
      <c r="B92" t="s">
        <v>232</v>
      </c>
      <c r="C92" s="49">
        <v>540967.31000000006</v>
      </c>
      <c r="D92">
        <v>0</v>
      </c>
      <c r="F92" s="49"/>
      <c r="G92" s="49"/>
      <c r="H92" s="49"/>
    </row>
    <row r="93" spans="1:8" x14ac:dyDescent="0.2">
      <c r="A93">
        <v>21149</v>
      </c>
      <c r="B93" t="s">
        <v>233</v>
      </c>
      <c r="C93" s="49">
        <v>858290.68</v>
      </c>
      <c r="D93">
        <v>0</v>
      </c>
      <c r="E93" s="49"/>
      <c r="F93" s="49"/>
      <c r="G93" s="49"/>
      <c r="H93" s="49"/>
    </row>
    <row r="94" spans="1:8" x14ac:dyDescent="0.2">
      <c r="A94">
        <v>21150</v>
      </c>
      <c r="B94" t="s">
        <v>234</v>
      </c>
      <c r="C94" s="49">
        <v>518866.65</v>
      </c>
      <c r="D94" s="49">
        <v>554906.28</v>
      </c>
      <c r="E94" s="49"/>
      <c r="F94" s="49"/>
      <c r="G94" s="49"/>
      <c r="H94" s="49"/>
    </row>
    <row r="95" spans="1:8" x14ac:dyDescent="0.2">
      <c r="A95">
        <v>21151</v>
      </c>
      <c r="B95" t="s">
        <v>235</v>
      </c>
      <c r="C95" s="49">
        <v>1026861.48</v>
      </c>
      <c r="D95" s="49">
        <v>854965.5</v>
      </c>
      <c r="F95" s="49"/>
      <c r="G95" s="49"/>
      <c r="H95" s="49"/>
    </row>
    <row r="96" spans="1:8" x14ac:dyDescent="0.2">
      <c r="A96">
        <v>22088</v>
      </c>
      <c r="B96" t="s">
        <v>236</v>
      </c>
      <c r="C96" s="49">
        <v>807975.24</v>
      </c>
      <c r="D96">
        <v>0</v>
      </c>
      <c r="E96" s="49"/>
      <c r="F96" s="49"/>
      <c r="G96" s="49"/>
      <c r="H96" s="49"/>
    </row>
    <row r="97" spans="1:8" x14ac:dyDescent="0.2">
      <c r="A97">
        <v>22089</v>
      </c>
      <c r="B97" t="s">
        <v>237</v>
      </c>
      <c r="C97" s="49">
        <v>13374806.550000001</v>
      </c>
      <c r="D97" s="49">
        <v>15591023.859999999</v>
      </c>
      <c r="E97" s="49"/>
      <c r="F97" s="49"/>
      <c r="G97" s="49"/>
      <c r="H97" s="49"/>
    </row>
    <row r="98" spans="1:8" x14ac:dyDescent="0.2">
      <c r="A98">
        <v>22090</v>
      </c>
      <c r="B98" t="s">
        <v>238</v>
      </c>
      <c r="C98" s="49">
        <v>2527878.65</v>
      </c>
      <c r="D98" s="49">
        <v>2539023.8199999998</v>
      </c>
      <c r="E98" s="49"/>
      <c r="F98" s="49"/>
      <c r="G98" s="49"/>
      <c r="H98" s="49"/>
    </row>
    <row r="99" spans="1:8" x14ac:dyDescent="0.2">
      <c r="A99">
        <v>22091</v>
      </c>
      <c r="B99" t="s">
        <v>239</v>
      </c>
      <c r="C99" s="49">
        <v>1404103.28</v>
      </c>
      <c r="D99" s="49">
        <v>1556422.27</v>
      </c>
      <c r="E99" s="49"/>
      <c r="F99" s="49"/>
      <c r="G99" s="49"/>
      <c r="H99" s="49"/>
    </row>
    <row r="100" spans="1:8" x14ac:dyDescent="0.2">
      <c r="A100">
        <v>22092</v>
      </c>
      <c r="B100" t="s">
        <v>240</v>
      </c>
      <c r="C100" s="49">
        <v>2492232.71</v>
      </c>
      <c r="D100" s="49">
        <v>2848971.61</v>
      </c>
      <c r="F100" s="49"/>
      <c r="G100" s="49"/>
      <c r="H100" s="49"/>
    </row>
    <row r="101" spans="1:8" x14ac:dyDescent="0.2">
      <c r="A101">
        <v>22093</v>
      </c>
      <c r="B101" t="s">
        <v>241</v>
      </c>
      <c r="C101" s="49">
        <v>12592763.560000001</v>
      </c>
      <c r="D101" s="49">
        <v>13855941.300000001</v>
      </c>
      <c r="E101" s="49"/>
      <c r="F101" s="49"/>
      <c r="G101" s="49"/>
      <c r="H101" s="49"/>
    </row>
    <row r="102" spans="1:8" x14ac:dyDescent="0.2">
      <c r="A102">
        <v>22094</v>
      </c>
      <c r="B102" t="s">
        <v>242</v>
      </c>
      <c r="C102" s="49">
        <v>2821801.58</v>
      </c>
      <c r="D102" s="49">
        <v>2749014.33</v>
      </c>
      <c r="F102" s="49"/>
      <c r="G102" s="49"/>
      <c r="H102" s="49"/>
    </row>
    <row r="103" spans="1:8" x14ac:dyDescent="0.2">
      <c r="A103">
        <v>23101</v>
      </c>
      <c r="B103" t="s">
        <v>244</v>
      </c>
      <c r="C103" s="49">
        <v>3270824.79</v>
      </c>
      <c r="D103" s="49">
        <v>3285735.42</v>
      </c>
      <c r="E103" s="208"/>
      <c r="F103" s="209"/>
      <c r="G103" s="209"/>
      <c r="H103" s="49"/>
    </row>
    <row r="104" spans="1:8" x14ac:dyDescent="0.2">
      <c r="A104">
        <v>24086</v>
      </c>
      <c r="B104" t="s">
        <v>245</v>
      </c>
      <c r="C104" s="49">
        <v>8600392.5500000007</v>
      </c>
      <c r="D104" s="49">
        <v>9134969.1199999992</v>
      </c>
      <c r="E104" s="49"/>
      <c r="F104" s="49"/>
      <c r="G104" s="49"/>
      <c r="H104" s="49"/>
    </row>
    <row r="105" spans="1:8" x14ac:dyDescent="0.2">
      <c r="A105">
        <v>24087</v>
      </c>
      <c r="B105" t="s">
        <v>246</v>
      </c>
      <c r="C105" s="49">
        <v>4945572.58</v>
      </c>
      <c r="D105" s="49">
        <v>5258021.7300000004</v>
      </c>
      <c r="E105" s="49"/>
      <c r="F105" s="49"/>
      <c r="G105" s="49"/>
      <c r="H105" s="49"/>
    </row>
    <row r="106" spans="1:8" x14ac:dyDescent="0.2">
      <c r="A106">
        <v>24089</v>
      </c>
      <c r="B106" t="s">
        <v>247</v>
      </c>
      <c r="C106" s="49">
        <v>11334566.779999999</v>
      </c>
      <c r="D106" s="49">
        <v>11619090.109999999</v>
      </c>
      <c r="E106" s="49"/>
      <c r="F106" s="49"/>
      <c r="G106" s="49"/>
      <c r="H106" s="49"/>
    </row>
    <row r="107" spans="1:8" x14ac:dyDescent="0.2">
      <c r="A107">
        <v>24090</v>
      </c>
      <c r="B107" t="s">
        <v>248</v>
      </c>
      <c r="C107" s="49">
        <v>28503165.050000001</v>
      </c>
      <c r="D107" s="49">
        <v>31698889.300000001</v>
      </c>
      <c r="F107" s="49"/>
      <c r="G107" s="49"/>
      <c r="H107" s="49"/>
    </row>
    <row r="108" spans="1:8" x14ac:dyDescent="0.2">
      <c r="A108">
        <v>24091</v>
      </c>
      <c r="B108" t="s">
        <v>249</v>
      </c>
      <c r="C108" s="49">
        <v>202703.65</v>
      </c>
      <c r="D108">
        <v>0</v>
      </c>
      <c r="F108" s="49"/>
      <c r="G108" s="49"/>
      <c r="H108" s="49"/>
    </row>
    <row r="109" spans="1:8" x14ac:dyDescent="0.2">
      <c r="A109">
        <v>24093</v>
      </c>
      <c r="B109" t="s">
        <v>250</v>
      </c>
      <c r="C109" s="49">
        <v>22505940.170000002</v>
      </c>
      <c r="D109" s="49">
        <v>24122760.329999998</v>
      </c>
      <c r="E109" s="49"/>
      <c r="F109" s="49"/>
      <c r="G109" s="49"/>
      <c r="H109" s="49"/>
    </row>
    <row r="110" spans="1:8" x14ac:dyDescent="0.2">
      <c r="A110">
        <v>25001</v>
      </c>
      <c r="B110" t="s">
        <v>251</v>
      </c>
      <c r="C110" s="49">
        <v>5977664.8700000001</v>
      </c>
      <c r="D110" s="49">
        <v>6102631.5700000003</v>
      </c>
      <c r="E110" s="49"/>
      <c r="F110" s="49"/>
      <c r="G110" s="49"/>
      <c r="H110" s="49"/>
    </row>
    <row r="111" spans="1:8" x14ac:dyDescent="0.2">
      <c r="A111">
        <v>25002</v>
      </c>
      <c r="B111" t="s">
        <v>252</v>
      </c>
      <c r="C111" s="49">
        <v>3239521.4</v>
      </c>
      <c r="D111" s="49">
        <v>3875353.18</v>
      </c>
      <c r="E111" s="49"/>
      <c r="F111" s="49"/>
      <c r="G111" s="49"/>
      <c r="H111" s="49"/>
    </row>
    <row r="112" spans="1:8" x14ac:dyDescent="0.2">
      <c r="A112">
        <v>25003</v>
      </c>
      <c r="B112" t="s">
        <v>253</v>
      </c>
      <c r="C112" s="49">
        <v>2587235.64</v>
      </c>
      <c r="D112" s="49">
        <v>3091063.55</v>
      </c>
      <c r="E112" s="49"/>
      <c r="F112" s="49"/>
      <c r="G112" s="49"/>
      <c r="H112" s="49"/>
    </row>
    <row r="113" spans="1:8" x14ac:dyDescent="0.2">
      <c r="A113">
        <v>26001</v>
      </c>
      <c r="B113" t="s">
        <v>254</v>
      </c>
      <c r="C113" s="49">
        <v>2250217.4500000002</v>
      </c>
      <c r="D113" s="49">
        <v>2448198.46</v>
      </c>
      <c r="E113" s="49"/>
      <c r="F113" s="49"/>
      <c r="G113" s="49"/>
      <c r="H113" s="49"/>
    </row>
    <row r="114" spans="1:8" x14ac:dyDescent="0.2">
      <c r="A114">
        <v>26002</v>
      </c>
      <c r="B114" t="s">
        <v>255</v>
      </c>
      <c r="C114" s="49">
        <v>1288039.73</v>
      </c>
      <c r="D114" s="49">
        <v>1370116.02</v>
      </c>
      <c r="F114" s="49"/>
      <c r="G114" s="49"/>
      <c r="H114" s="49"/>
    </row>
    <row r="115" spans="1:8" x14ac:dyDescent="0.2">
      <c r="A115">
        <v>26005</v>
      </c>
      <c r="B115" t="s">
        <v>256</v>
      </c>
      <c r="C115" s="49">
        <v>1910018.56</v>
      </c>
      <c r="D115" s="49">
        <v>1866685.07</v>
      </c>
      <c r="F115" s="49"/>
      <c r="G115" s="49"/>
      <c r="H115" s="49"/>
    </row>
    <row r="116" spans="1:8" x14ac:dyDescent="0.2">
      <c r="A116">
        <v>26006</v>
      </c>
      <c r="B116" t="s">
        <v>257</v>
      </c>
      <c r="C116" s="49">
        <v>9282937.1999999993</v>
      </c>
      <c r="D116" s="49">
        <v>9473375.9100000001</v>
      </c>
      <c r="E116" s="49"/>
      <c r="F116" s="49"/>
      <c r="G116" s="49"/>
      <c r="H116" s="49"/>
    </row>
    <row r="117" spans="1:8" x14ac:dyDescent="0.2">
      <c r="A117">
        <v>27055</v>
      </c>
      <c r="B117" t="s">
        <v>258</v>
      </c>
      <c r="C117" s="49">
        <v>573872.55000000005</v>
      </c>
      <c r="D117" s="49">
        <v>633290.35</v>
      </c>
      <c r="F117" s="49"/>
      <c r="G117" s="49"/>
      <c r="H117" s="49"/>
    </row>
    <row r="118" spans="1:8" x14ac:dyDescent="0.2">
      <c r="A118">
        <v>27056</v>
      </c>
      <c r="B118" t="s">
        <v>259</v>
      </c>
      <c r="C118" s="49">
        <v>1010234.2</v>
      </c>
      <c r="D118">
        <v>0</v>
      </c>
      <c r="E118" s="49"/>
      <c r="F118" s="49"/>
      <c r="G118" s="49"/>
      <c r="H118" s="49"/>
    </row>
    <row r="119" spans="1:8" x14ac:dyDescent="0.2">
      <c r="A119">
        <v>27057</v>
      </c>
      <c r="B119" t="s">
        <v>260</v>
      </c>
      <c r="C119" s="49">
        <v>578048.13</v>
      </c>
      <c r="D119">
        <v>0</v>
      </c>
      <c r="F119" s="49"/>
      <c r="G119" s="49"/>
      <c r="H119" s="49"/>
    </row>
    <row r="120" spans="1:8" x14ac:dyDescent="0.2">
      <c r="A120">
        <v>27058</v>
      </c>
      <c r="B120" t="s">
        <v>261</v>
      </c>
      <c r="C120" s="49">
        <v>1016984.83</v>
      </c>
      <c r="D120" s="49">
        <v>1091688.5</v>
      </c>
      <c r="F120" s="49"/>
      <c r="G120" s="49"/>
      <c r="H120" s="49"/>
    </row>
    <row r="121" spans="1:8" x14ac:dyDescent="0.2">
      <c r="A121">
        <v>27059</v>
      </c>
      <c r="B121" t="s">
        <v>262</v>
      </c>
      <c r="C121" s="49">
        <v>923530.28</v>
      </c>
      <c r="D121" s="49">
        <v>995677.8</v>
      </c>
      <c r="F121" s="49"/>
      <c r="G121" s="49"/>
      <c r="H121" s="49"/>
    </row>
    <row r="122" spans="1:8" x14ac:dyDescent="0.2">
      <c r="A122">
        <v>27061</v>
      </c>
      <c r="B122" t="s">
        <v>263</v>
      </c>
      <c r="C122" s="49">
        <v>3448599.97</v>
      </c>
      <c r="D122" s="49">
        <v>4074387.09</v>
      </c>
      <c r="E122" s="49"/>
      <c r="F122" s="49"/>
      <c r="G122" s="49"/>
      <c r="H122" s="49"/>
    </row>
    <row r="123" spans="1:8" x14ac:dyDescent="0.2">
      <c r="A123">
        <v>28101</v>
      </c>
      <c r="B123" t="s">
        <v>264</v>
      </c>
      <c r="C123" s="49">
        <v>3566982.02</v>
      </c>
      <c r="D123" s="49">
        <v>3823598.5</v>
      </c>
      <c r="E123" s="49"/>
      <c r="F123" s="49"/>
      <c r="G123" s="49"/>
      <c r="H123" s="49"/>
    </row>
    <row r="124" spans="1:8" x14ac:dyDescent="0.2">
      <c r="A124">
        <v>28102</v>
      </c>
      <c r="B124" t="s">
        <v>265</v>
      </c>
      <c r="C124" s="49">
        <v>3359875.72</v>
      </c>
      <c r="D124" s="49">
        <v>3578801.82</v>
      </c>
      <c r="E124" s="49"/>
      <c r="F124" s="49"/>
      <c r="G124" s="49"/>
      <c r="H124" s="49"/>
    </row>
    <row r="125" spans="1:8" x14ac:dyDescent="0.2">
      <c r="A125">
        <v>28103</v>
      </c>
      <c r="B125" t="s">
        <v>266</v>
      </c>
      <c r="C125" s="49">
        <v>3222861.03</v>
      </c>
      <c r="D125" s="49">
        <v>3358621.17</v>
      </c>
      <c r="E125" s="49"/>
      <c r="F125" s="49"/>
      <c r="G125" s="49"/>
      <c r="H125" s="49"/>
    </row>
    <row r="126" spans="1:8" x14ac:dyDescent="0.2">
      <c r="A126">
        <v>29001</v>
      </c>
      <c r="B126" t="s">
        <v>267</v>
      </c>
      <c r="C126" s="49">
        <v>943994.09</v>
      </c>
      <c r="D126" s="49">
        <v>1203171.01</v>
      </c>
      <c r="E126" s="49"/>
      <c r="F126" s="49"/>
      <c r="G126" s="49"/>
      <c r="H126" s="49"/>
    </row>
    <row r="127" spans="1:8" x14ac:dyDescent="0.2">
      <c r="A127">
        <v>29002</v>
      </c>
      <c r="B127" t="s">
        <v>268</v>
      </c>
      <c r="C127" s="49">
        <v>758673.04</v>
      </c>
      <c r="D127">
        <v>0</v>
      </c>
      <c r="F127" s="49"/>
      <c r="G127" s="49"/>
      <c r="H127" s="49"/>
    </row>
    <row r="128" spans="1:8" x14ac:dyDescent="0.2">
      <c r="A128">
        <v>29003</v>
      </c>
      <c r="B128" t="s">
        <v>269</v>
      </c>
      <c r="C128" s="49">
        <v>745909.29</v>
      </c>
      <c r="D128">
        <v>0</v>
      </c>
      <c r="E128" s="49"/>
      <c r="F128" s="49"/>
      <c r="G128" s="49"/>
      <c r="H128" s="49"/>
    </row>
    <row r="129" spans="1:8" x14ac:dyDescent="0.2">
      <c r="A129">
        <v>29004</v>
      </c>
      <c r="B129" t="s">
        <v>270</v>
      </c>
      <c r="C129" s="49">
        <v>1352552.39</v>
      </c>
      <c r="D129" s="49">
        <v>1478768.56</v>
      </c>
      <c r="F129" s="49"/>
      <c r="G129" s="49"/>
      <c r="H129" s="49"/>
    </row>
    <row r="130" spans="1:8" x14ac:dyDescent="0.2">
      <c r="A130">
        <v>30093</v>
      </c>
      <c r="B130" t="s">
        <v>271</v>
      </c>
      <c r="C130" s="49">
        <v>6558383.21</v>
      </c>
      <c r="D130" s="49">
        <v>6662583.5800000001</v>
      </c>
      <c r="E130" s="49"/>
      <c r="F130" s="49"/>
      <c r="G130" s="49"/>
      <c r="H130" s="49"/>
    </row>
    <row r="131" spans="1:8" x14ac:dyDescent="0.2">
      <c r="A131">
        <v>31116</v>
      </c>
      <c r="B131" t="s">
        <v>272</v>
      </c>
      <c r="C131" s="49">
        <v>828801.19</v>
      </c>
      <c r="D131" s="49">
        <v>993231.35999999999</v>
      </c>
      <c r="E131" s="49"/>
      <c r="F131" s="49"/>
      <c r="G131" s="49"/>
      <c r="H131" s="49"/>
    </row>
    <row r="132" spans="1:8" x14ac:dyDescent="0.2">
      <c r="A132">
        <v>31117</v>
      </c>
      <c r="B132" t="s">
        <v>273</v>
      </c>
      <c r="C132" s="49">
        <v>740731.01</v>
      </c>
      <c r="D132" s="49">
        <v>808818.9</v>
      </c>
      <c r="F132" s="49"/>
      <c r="G132" s="49"/>
      <c r="H132" s="49"/>
    </row>
    <row r="133" spans="1:8" x14ac:dyDescent="0.2">
      <c r="A133">
        <v>31118</v>
      </c>
      <c r="B133" t="s">
        <v>274</v>
      </c>
      <c r="C133" s="49">
        <v>528125.47</v>
      </c>
      <c r="D133">
        <v>0</v>
      </c>
      <c r="F133" s="49"/>
      <c r="G133" s="49"/>
      <c r="H133" s="49"/>
    </row>
    <row r="134" spans="1:8" x14ac:dyDescent="0.2">
      <c r="A134">
        <v>31121</v>
      </c>
      <c r="B134" t="s">
        <v>275</v>
      </c>
      <c r="C134" s="49">
        <v>2364398.62</v>
      </c>
      <c r="D134" s="49">
        <v>2378752.04</v>
      </c>
      <c r="E134" s="49"/>
      <c r="F134" s="49"/>
      <c r="G134" s="49"/>
      <c r="H134" s="49"/>
    </row>
    <row r="135" spans="1:8" x14ac:dyDescent="0.2">
      <c r="A135">
        <v>31122</v>
      </c>
      <c r="B135" t="s">
        <v>276</v>
      </c>
      <c r="C135" s="49">
        <v>848278.27</v>
      </c>
      <c r="D135" s="49">
        <v>888218.87</v>
      </c>
      <c r="F135" s="49"/>
      <c r="G135" s="49"/>
      <c r="H135" s="49"/>
    </row>
    <row r="136" spans="1:8" x14ac:dyDescent="0.2">
      <c r="A136">
        <v>32054</v>
      </c>
      <c r="B136" t="s">
        <v>277</v>
      </c>
      <c r="C136" s="49">
        <v>765606.13</v>
      </c>
      <c r="D136">
        <v>0</v>
      </c>
      <c r="F136" s="49"/>
      <c r="G136" s="49"/>
      <c r="H136" s="49"/>
    </row>
    <row r="137" spans="1:8" x14ac:dyDescent="0.2">
      <c r="A137">
        <v>32055</v>
      </c>
      <c r="B137" t="s">
        <v>278</v>
      </c>
      <c r="C137" s="49">
        <v>1967734.04</v>
      </c>
      <c r="D137" s="49">
        <v>1952145.84</v>
      </c>
      <c r="E137" s="49"/>
      <c r="F137" s="49"/>
      <c r="G137" s="49"/>
      <c r="H137" s="49"/>
    </row>
    <row r="138" spans="1:8" x14ac:dyDescent="0.2">
      <c r="A138">
        <v>32056</v>
      </c>
      <c r="B138" t="s">
        <v>279</v>
      </c>
      <c r="C138" s="49">
        <v>684544.22</v>
      </c>
      <c r="D138" s="49">
        <v>722828.27</v>
      </c>
      <c r="F138" s="49"/>
      <c r="G138" s="49"/>
      <c r="H138" s="49"/>
    </row>
    <row r="139" spans="1:8" x14ac:dyDescent="0.2">
      <c r="A139">
        <v>32058</v>
      </c>
      <c r="B139" t="s">
        <v>280</v>
      </c>
      <c r="C139" s="49">
        <v>1149631.93</v>
      </c>
      <c r="D139" s="49">
        <v>1151622.92</v>
      </c>
      <c r="E139" s="49"/>
      <c r="F139" s="49"/>
      <c r="G139" s="49"/>
      <c r="H139" s="49"/>
    </row>
    <row r="140" spans="1:8" x14ac:dyDescent="0.2">
      <c r="A140">
        <v>33090</v>
      </c>
      <c r="B140" t="s">
        <v>281</v>
      </c>
      <c r="C140" s="49">
        <v>3557659.37</v>
      </c>
      <c r="D140" s="49">
        <v>3752049.21</v>
      </c>
      <c r="E140" s="49"/>
      <c r="F140" s="49"/>
      <c r="G140" s="49"/>
      <c r="H140" s="49"/>
    </row>
    <row r="141" spans="1:8" x14ac:dyDescent="0.2">
      <c r="A141">
        <v>33091</v>
      </c>
      <c r="B141" t="s">
        <v>282</v>
      </c>
      <c r="C141" s="49">
        <v>574755.19999999995</v>
      </c>
      <c r="D141">
        <v>0</v>
      </c>
      <c r="F141" s="49"/>
      <c r="G141" s="49"/>
      <c r="H141" s="49"/>
    </row>
    <row r="142" spans="1:8" x14ac:dyDescent="0.2">
      <c r="A142">
        <v>33092</v>
      </c>
      <c r="B142" t="s">
        <v>283</v>
      </c>
      <c r="C142" s="49">
        <v>847522.67</v>
      </c>
      <c r="D142" s="49">
        <v>935762.03</v>
      </c>
      <c r="F142" s="49"/>
      <c r="G142" s="49"/>
      <c r="H142" s="49"/>
    </row>
    <row r="143" spans="1:8" x14ac:dyDescent="0.2">
      <c r="A143">
        <v>33093</v>
      </c>
      <c r="B143" t="s">
        <v>284</v>
      </c>
      <c r="C143" s="49">
        <v>1151318.3400000001</v>
      </c>
      <c r="D143" s="49">
        <v>1145674.24</v>
      </c>
      <c r="E143" s="49"/>
      <c r="F143" s="49"/>
      <c r="G143" s="49"/>
      <c r="H143" s="49"/>
    </row>
    <row r="144" spans="1:8" x14ac:dyDescent="0.2">
      <c r="A144">
        <v>33094</v>
      </c>
      <c r="B144" t="s">
        <v>285</v>
      </c>
      <c r="C144" s="49">
        <v>941257.16</v>
      </c>
      <c r="D144">
        <v>0</v>
      </c>
      <c r="E144" s="49"/>
      <c r="F144" s="49"/>
      <c r="G144" s="49"/>
      <c r="H144" s="49"/>
    </row>
    <row r="145" spans="1:8" x14ac:dyDescent="0.2">
      <c r="A145">
        <v>34121</v>
      </c>
      <c r="B145" t="s">
        <v>286</v>
      </c>
      <c r="C145" s="49">
        <v>466459.81</v>
      </c>
      <c r="D145" s="49">
        <v>473293.57</v>
      </c>
      <c r="F145" s="49"/>
      <c r="G145" s="49"/>
      <c r="H145" s="49"/>
    </row>
    <row r="146" spans="1:8" x14ac:dyDescent="0.2">
      <c r="A146">
        <v>34122</v>
      </c>
      <c r="B146" t="s">
        <v>287</v>
      </c>
      <c r="C146" s="49">
        <v>416724.39</v>
      </c>
      <c r="D146" s="49">
        <v>469219.87</v>
      </c>
      <c r="F146" s="49"/>
      <c r="G146" s="49"/>
      <c r="H146" s="49"/>
    </row>
    <row r="147" spans="1:8" x14ac:dyDescent="0.2">
      <c r="A147">
        <v>34124</v>
      </c>
      <c r="B147" t="s">
        <v>288</v>
      </c>
      <c r="C147" s="49">
        <v>4693203.33</v>
      </c>
      <c r="D147" s="49">
        <v>4904779.21</v>
      </c>
      <c r="F147" s="49"/>
      <c r="G147" s="49"/>
      <c r="H147" s="49"/>
    </row>
    <row r="148" spans="1:8" x14ac:dyDescent="0.2">
      <c r="A148">
        <v>35092</v>
      </c>
      <c r="B148" t="s">
        <v>289</v>
      </c>
      <c r="C148" s="49">
        <v>3760570.64</v>
      </c>
      <c r="D148" s="49">
        <v>4498330.42</v>
      </c>
      <c r="E148" s="49"/>
      <c r="F148" s="49"/>
      <c r="G148" s="49"/>
      <c r="H148" s="49"/>
    </row>
    <row r="149" spans="1:8" x14ac:dyDescent="0.2">
      <c r="A149">
        <v>35093</v>
      </c>
      <c r="B149" t="s">
        <v>290</v>
      </c>
      <c r="C149" s="49">
        <v>1510327.29</v>
      </c>
      <c r="D149" s="49">
        <v>1484395.82</v>
      </c>
      <c r="E149" s="49"/>
      <c r="F149" s="49"/>
      <c r="G149" s="49"/>
      <c r="H149" s="49"/>
    </row>
    <row r="150" spans="1:8" x14ac:dyDescent="0.2">
      <c r="A150">
        <v>35094</v>
      </c>
      <c r="B150" t="s">
        <v>291</v>
      </c>
      <c r="C150" s="49">
        <v>1839645.86</v>
      </c>
      <c r="D150" s="49">
        <v>1936085.65</v>
      </c>
      <c r="F150" s="49"/>
      <c r="G150" s="49"/>
      <c r="H150" s="49"/>
    </row>
    <row r="151" spans="1:8" x14ac:dyDescent="0.2">
      <c r="A151">
        <v>35097</v>
      </c>
      <c r="B151" t="s">
        <v>292</v>
      </c>
      <c r="C151" s="49">
        <v>1418268.83</v>
      </c>
      <c r="D151" s="49">
        <v>1454500.78</v>
      </c>
      <c r="E151" s="49"/>
      <c r="F151" s="49"/>
      <c r="G151" s="49"/>
      <c r="H151" s="49"/>
    </row>
    <row r="152" spans="1:8" x14ac:dyDescent="0.2">
      <c r="A152">
        <v>35098</v>
      </c>
      <c r="B152" t="s">
        <v>293</v>
      </c>
      <c r="C152" s="49">
        <v>3003325.18</v>
      </c>
      <c r="D152" s="49">
        <v>3052421.23</v>
      </c>
      <c r="E152" s="49"/>
      <c r="F152" s="49"/>
      <c r="G152" s="49"/>
      <c r="H152" s="49"/>
    </row>
    <row r="153" spans="1:8" x14ac:dyDescent="0.2">
      <c r="A153">
        <v>35099</v>
      </c>
      <c r="B153" t="s">
        <v>294</v>
      </c>
      <c r="C153" s="49">
        <v>1395285.46</v>
      </c>
      <c r="D153" s="49">
        <v>1463586.89</v>
      </c>
      <c r="E153" s="49"/>
      <c r="F153" s="49"/>
      <c r="G153" s="49"/>
      <c r="H153" s="49"/>
    </row>
    <row r="154" spans="1:8" x14ac:dyDescent="0.2">
      <c r="A154">
        <v>35102</v>
      </c>
      <c r="B154" t="s">
        <v>295</v>
      </c>
      <c r="C154" s="49">
        <v>6209379.4299999997</v>
      </c>
      <c r="D154" s="49">
        <v>6601846.7000000002</v>
      </c>
      <c r="E154" s="49"/>
      <c r="F154" s="49"/>
      <c r="G154" s="49"/>
      <c r="H154" s="49"/>
    </row>
    <row r="155" spans="1:8" x14ac:dyDescent="0.2">
      <c r="A155">
        <v>36123</v>
      </c>
      <c r="B155" t="s">
        <v>296</v>
      </c>
      <c r="C155" s="49">
        <v>531638.81000000006</v>
      </c>
      <c r="D155" s="49">
        <v>548665.38</v>
      </c>
      <c r="F155" s="49"/>
      <c r="G155" s="49"/>
      <c r="H155" s="49"/>
    </row>
    <row r="156" spans="1:8" x14ac:dyDescent="0.2">
      <c r="A156">
        <v>36126</v>
      </c>
      <c r="B156" t="s">
        <v>297</v>
      </c>
      <c r="C156" s="49">
        <v>9480732.6699999999</v>
      </c>
      <c r="D156" s="49">
        <v>9345833.4100000001</v>
      </c>
      <c r="E156" s="49"/>
      <c r="F156" s="49"/>
      <c r="G156" s="49"/>
      <c r="H156" s="49"/>
    </row>
    <row r="157" spans="1:8" x14ac:dyDescent="0.2">
      <c r="A157">
        <v>36131</v>
      </c>
      <c r="B157" t="s">
        <v>298</v>
      </c>
      <c r="C157" s="49">
        <v>5705766.3300000001</v>
      </c>
      <c r="D157" s="49">
        <v>5655872.7599999998</v>
      </c>
      <c r="E157" s="49"/>
      <c r="F157" s="49"/>
      <c r="G157" s="49"/>
      <c r="H157" s="49"/>
    </row>
    <row r="158" spans="1:8" x14ac:dyDescent="0.2">
      <c r="A158">
        <v>36133</v>
      </c>
      <c r="B158" t="s">
        <v>299</v>
      </c>
      <c r="C158" s="49">
        <v>2026979.56</v>
      </c>
      <c r="D158" s="49">
        <v>2405554.23</v>
      </c>
      <c r="F158" s="49"/>
      <c r="G158" s="49"/>
      <c r="H158" s="49"/>
    </row>
    <row r="159" spans="1:8" x14ac:dyDescent="0.2">
      <c r="A159">
        <v>36134</v>
      </c>
      <c r="B159" t="s">
        <v>300</v>
      </c>
      <c r="C159" s="49">
        <v>996700.55</v>
      </c>
      <c r="D159" s="49">
        <v>1016856.61</v>
      </c>
      <c r="F159" s="49"/>
      <c r="G159" s="49"/>
      <c r="H159" s="49"/>
    </row>
    <row r="160" spans="1:8" x14ac:dyDescent="0.2">
      <c r="A160">
        <v>36135</v>
      </c>
      <c r="B160" t="s">
        <v>301</v>
      </c>
      <c r="C160" s="49">
        <v>254852.55</v>
      </c>
      <c r="D160">
        <v>0</v>
      </c>
      <c r="F160" s="49"/>
      <c r="G160" s="49"/>
      <c r="H160" s="49"/>
    </row>
    <row r="161" spans="1:8" x14ac:dyDescent="0.2">
      <c r="A161">
        <v>36136</v>
      </c>
      <c r="B161" t="s">
        <v>302</v>
      </c>
      <c r="C161" s="49">
        <v>5463121.5899999999</v>
      </c>
      <c r="D161" s="49">
        <v>5873578.3300000001</v>
      </c>
      <c r="E161" s="49"/>
      <c r="F161" s="49"/>
      <c r="G161" s="49"/>
      <c r="H161" s="49"/>
    </row>
    <row r="162" spans="1:8" x14ac:dyDescent="0.2">
      <c r="A162">
        <v>36137</v>
      </c>
      <c r="B162" t="s">
        <v>756</v>
      </c>
      <c r="C162" s="49">
        <v>5203286.16</v>
      </c>
      <c r="D162" s="49">
        <v>5730611.9900000002</v>
      </c>
      <c r="F162" s="49"/>
      <c r="G162" s="49"/>
      <c r="H162" s="49"/>
    </row>
    <row r="163" spans="1:8" x14ac:dyDescent="0.2">
      <c r="A163">
        <v>36138</v>
      </c>
      <c r="B163" t="s">
        <v>304</v>
      </c>
      <c r="C163" s="49">
        <v>1166337.19</v>
      </c>
      <c r="D163" s="49">
        <v>1263630.92</v>
      </c>
      <c r="E163" s="49"/>
      <c r="F163" s="49"/>
      <c r="G163" s="49"/>
      <c r="H163" s="49"/>
    </row>
    <row r="164" spans="1:8" x14ac:dyDescent="0.2">
      <c r="A164">
        <v>36139</v>
      </c>
      <c r="B164" t="s">
        <v>305</v>
      </c>
      <c r="C164" s="49">
        <v>3857217.09</v>
      </c>
      <c r="D164" s="49">
        <v>3980450.48</v>
      </c>
      <c r="E164" s="49"/>
      <c r="F164" s="49"/>
      <c r="G164" s="49"/>
      <c r="H164" s="49"/>
    </row>
    <row r="165" spans="1:8" x14ac:dyDescent="0.2">
      <c r="A165">
        <v>37037</v>
      </c>
      <c r="B165" t="s">
        <v>306</v>
      </c>
      <c r="C165" s="49">
        <v>5418462.04</v>
      </c>
      <c r="D165" s="49">
        <v>5791507.0499999998</v>
      </c>
      <c r="E165" s="49"/>
      <c r="F165" s="49"/>
      <c r="G165" s="49"/>
      <c r="H165" s="49"/>
    </row>
    <row r="166" spans="1:8" x14ac:dyDescent="0.2">
      <c r="A166">
        <v>37039</v>
      </c>
      <c r="B166" t="s">
        <v>307</v>
      </c>
      <c r="C166" s="49">
        <v>2466447.86</v>
      </c>
      <c r="D166" s="49">
        <v>2525951.92</v>
      </c>
      <c r="E166" s="49"/>
      <c r="F166" s="49"/>
      <c r="G166" s="49"/>
      <c r="H166" s="49"/>
    </row>
    <row r="167" spans="1:8" x14ac:dyDescent="0.2">
      <c r="A167">
        <v>38044</v>
      </c>
      <c r="B167" t="s">
        <v>308</v>
      </c>
      <c r="C167" s="49">
        <v>1304844.57</v>
      </c>
      <c r="D167" s="49">
        <v>1388141.4</v>
      </c>
      <c r="E167" s="49"/>
      <c r="F167" s="49"/>
      <c r="G167" s="49"/>
      <c r="H167" s="49"/>
    </row>
    <row r="168" spans="1:8" x14ac:dyDescent="0.2">
      <c r="A168">
        <v>38045</v>
      </c>
      <c r="B168" t="s">
        <v>309</v>
      </c>
      <c r="C168" s="49">
        <v>1338183.6399999999</v>
      </c>
      <c r="D168" s="49">
        <v>1601613.74</v>
      </c>
      <c r="E168" s="49"/>
      <c r="F168" s="49"/>
      <c r="G168" s="49"/>
      <c r="H168" s="49"/>
    </row>
    <row r="169" spans="1:8" x14ac:dyDescent="0.2">
      <c r="A169">
        <v>38046</v>
      </c>
      <c r="B169" t="s">
        <v>310</v>
      </c>
      <c r="C169" s="49">
        <v>1743094.48</v>
      </c>
      <c r="D169" s="49">
        <v>1730564.64</v>
      </c>
      <c r="E169" s="49"/>
      <c r="F169" s="49"/>
      <c r="G169" s="49"/>
      <c r="H169" s="49"/>
    </row>
    <row r="170" spans="1:8" x14ac:dyDescent="0.2">
      <c r="A170">
        <v>39133</v>
      </c>
      <c r="B170" t="s">
        <v>311</v>
      </c>
      <c r="C170" s="49">
        <v>8763262.2599999998</v>
      </c>
      <c r="D170" s="49">
        <v>9973398.3399999999</v>
      </c>
      <c r="E170" s="49"/>
      <c r="F170" s="49"/>
      <c r="G170" s="49"/>
      <c r="H170" s="49"/>
    </row>
    <row r="171" spans="1:8" x14ac:dyDescent="0.2">
      <c r="A171">
        <v>39134</v>
      </c>
      <c r="B171" t="s">
        <v>312</v>
      </c>
      <c r="C171" s="49">
        <v>8847327.2100000009</v>
      </c>
      <c r="D171" s="49">
        <v>9668122.0099999998</v>
      </c>
      <c r="E171" s="49"/>
      <c r="F171" s="49"/>
      <c r="G171" s="49"/>
      <c r="H171" s="49"/>
    </row>
    <row r="172" spans="1:8" x14ac:dyDescent="0.2">
      <c r="A172">
        <v>39135</v>
      </c>
      <c r="B172" t="s">
        <v>313</v>
      </c>
      <c r="C172" s="49">
        <v>2356611.86</v>
      </c>
      <c r="D172" s="49">
        <v>2591240.1</v>
      </c>
      <c r="E172" s="49"/>
      <c r="F172" s="49"/>
      <c r="G172" s="49"/>
      <c r="H172" s="49"/>
    </row>
    <row r="173" spans="1:8" x14ac:dyDescent="0.2">
      <c r="A173">
        <v>39136</v>
      </c>
      <c r="B173" t="s">
        <v>314</v>
      </c>
      <c r="C173" s="49">
        <v>1099588.68</v>
      </c>
      <c r="D173" s="49">
        <v>1127077.24</v>
      </c>
      <c r="E173" s="49"/>
      <c r="F173" s="49"/>
      <c r="G173" s="49"/>
      <c r="H173" s="49"/>
    </row>
    <row r="174" spans="1:8" x14ac:dyDescent="0.2">
      <c r="A174">
        <v>39137</v>
      </c>
      <c r="B174" t="s">
        <v>315</v>
      </c>
      <c r="C174" s="49">
        <v>2044744.98</v>
      </c>
      <c r="D174" s="49">
        <v>2125206.11</v>
      </c>
      <c r="E174" s="49"/>
      <c r="F174" s="49"/>
      <c r="G174" s="49"/>
      <c r="H174" s="49"/>
    </row>
    <row r="175" spans="1:8" x14ac:dyDescent="0.2">
      <c r="A175">
        <v>39139</v>
      </c>
      <c r="B175" t="s">
        <v>316</v>
      </c>
      <c r="C175" s="49">
        <v>3704179.43</v>
      </c>
      <c r="D175" s="49">
        <v>3914567.6800000002</v>
      </c>
      <c r="E175" s="49"/>
      <c r="F175" s="49"/>
      <c r="G175" s="49"/>
      <c r="H175" s="49"/>
    </row>
    <row r="176" spans="1:8" x14ac:dyDescent="0.2">
      <c r="A176">
        <v>39141</v>
      </c>
      <c r="B176" t="s">
        <v>317</v>
      </c>
      <c r="C176" s="49">
        <v>35839994.020000003</v>
      </c>
      <c r="D176" s="49">
        <v>36565663.799999997</v>
      </c>
      <c r="E176" s="49"/>
      <c r="F176" s="49"/>
      <c r="G176" s="49"/>
      <c r="H176" s="49"/>
    </row>
    <row r="177" spans="1:8" x14ac:dyDescent="0.2">
      <c r="A177">
        <v>39142</v>
      </c>
      <c r="B177" t="s">
        <v>318</v>
      </c>
      <c r="C177" s="49">
        <v>3491381.13</v>
      </c>
      <c r="D177" s="49">
        <v>3334212.12</v>
      </c>
      <c r="E177" s="49"/>
      <c r="F177" s="49"/>
      <c r="G177" s="49"/>
      <c r="H177" s="49"/>
    </row>
    <row r="178" spans="1:8" x14ac:dyDescent="0.2">
      <c r="A178">
        <v>40100</v>
      </c>
      <c r="B178" t="s">
        <v>757</v>
      </c>
      <c r="C178" s="49">
        <v>892330.96</v>
      </c>
      <c r="D178" s="49">
        <v>967932.16</v>
      </c>
      <c r="F178" s="49"/>
      <c r="G178" s="49"/>
      <c r="H178" s="49"/>
    </row>
    <row r="179" spans="1:8" x14ac:dyDescent="0.2">
      <c r="A179">
        <v>40101</v>
      </c>
      <c r="B179" t="s">
        <v>320</v>
      </c>
      <c r="C179" s="49">
        <v>356648.03</v>
      </c>
      <c r="D179">
        <v>0</v>
      </c>
      <c r="E179" s="49"/>
      <c r="F179" s="49"/>
      <c r="G179" s="49"/>
      <c r="H179" s="49"/>
    </row>
    <row r="180" spans="1:8" x14ac:dyDescent="0.2">
      <c r="A180">
        <v>40103</v>
      </c>
      <c r="B180" t="s">
        <v>321</v>
      </c>
      <c r="C180" s="49">
        <v>307315.13</v>
      </c>
      <c r="D180">
        <v>0</v>
      </c>
      <c r="E180" s="49"/>
      <c r="F180" s="49"/>
      <c r="G180" s="49"/>
      <c r="H180" s="49"/>
    </row>
    <row r="181" spans="1:8" x14ac:dyDescent="0.2">
      <c r="A181">
        <v>40104</v>
      </c>
      <c r="B181" t="s">
        <v>322</v>
      </c>
      <c r="C181" s="49">
        <v>306358.75</v>
      </c>
      <c r="D181">
        <v>0</v>
      </c>
      <c r="F181" s="49"/>
      <c r="G181" s="49"/>
      <c r="H181" s="49"/>
    </row>
    <row r="182" spans="1:8" x14ac:dyDescent="0.2">
      <c r="A182">
        <v>40107</v>
      </c>
      <c r="B182" t="s">
        <v>323</v>
      </c>
      <c r="C182" s="49">
        <v>4139005.01</v>
      </c>
      <c r="D182" s="49">
        <v>4104253.31</v>
      </c>
      <c r="E182" s="49"/>
      <c r="F182" s="49"/>
      <c r="G182" s="49"/>
      <c r="H182" s="49"/>
    </row>
    <row r="183" spans="1:8" x14ac:dyDescent="0.2">
      <c r="A183">
        <v>41001</v>
      </c>
      <c r="B183" t="s">
        <v>324</v>
      </c>
      <c r="C183" s="49">
        <v>487856.3</v>
      </c>
      <c r="D183" s="49">
        <v>499676.07</v>
      </c>
      <c r="F183" s="49"/>
      <c r="G183" s="49"/>
      <c r="H183" s="49"/>
    </row>
    <row r="184" spans="1:8" x14ac:dyDescent="0.2">
      <c r="A184">
        <v>41002</v>
      </c>
      <c r="B184" t="s">
        <v>325</v>
      </c>
      <c r="C184" s="49">
        <v>2000380.37</v>
      </c>
      <c r="D184" s="49">
        <v>2466604.8199999998</v>
      </c>
      <c r="E184" s="49"/>
      <c r="F184" s="49"/>
      <c r="G184" s="49"/>
      <c r="H184" s="49"/>
    </row>
    <row r="185" spans="1:8" x14ac:dyDescent="0.2">
      <c r="A185">
        <v>41003</v>
      </c>
      <c r="B185" t="s">
        <v>326</v>
      </c>
      <c r="C185" s="49">
        <v>854193.58</v>
      </c>
      <c r="D185" s="49">
        <v>1022332.3</v>
      </c>
      <c r="F185" s="49"/>
      <c r="G185" s="49"/>
      <c r="H185" s="49"/>
    </row>
    <row r="186" spans="1:8" x14ac:dyDescent="0.2">
      <c r="A186">
        <v>41004</v>
      </c>
      <c r="B186" t="s">
        <v>327</v>
      </c>
      <c r="C186" s="49">
        <v>488763.06</v>
      </c>
      <c r="D186" s="49">
        <v>564279.30000000005</v>
      </c>
      <c r="F186" s="49"/>
      <c r="G186" s="49"/>
      <c r="H186" s="49"/>
    </row>
    <row r="187" spans="1:8" x14ac:dyDescent="0.2">
      <c r="A187">
        <v>41005</v>
      </c>
      <c r="B187" t="s">
        <v>328</v>
      </c>
      <c r="C187" s="49">
        <v>454933.76000000001</v>
      </c>
      <c r="D187">
        <v>0</v>
      </c>
      <c r="E187" s="49"/>
      <c r="F187" s="49"/>
      <c r="G187" s="49"/>
      <c r="H187" s="49"/>
    </row>
    <row r="188" spans="1:8" x14ac:dyDescent="0.2">
      <c r="A188">
        <v>42111</v>
      </c>
      <c r="B188" t="s">
        <v>329</v>
      </c>
      <c r="C188" s="49">
        <v>1743757.44</v>
      </c>
      <c r="D188" s="49">
        <v>1747811.61</v>
      </c>
      <c r="E188" s="49"/>
      <c r="F188" s="49"/>
      <c r="G188" s="49"/>
      <c r="H188" s="49"/>
    </row>
    <row r="189" spans="1:8" x14ac:dyDescent="0.2">
      <c r="A189">
        <v>42113</v>
      </c>
      <c r="B189" t="s">
        <v>330</v>
      </c>
      <c r="C189" s="49">
        <v>244776.92</v>
      </c>
      <c r="D189" s="49">
        <v>258817.96</v>
      </c>
      <c r="F189" s="49"/>
      <c r="G189" s="49"/>
      <c r="H189" s="49"/>
    </row>
    <row r="190" spans="1:8" x14ac:dyDescent="0.2">
      <c r="A190">
        <v>42117</v>
      </c>
      <c r="B190" t="s">
        <v>331</v>
      </c>
      <c r="C190" s="49">
        <v>832334.24</v>
      </c>
      <c r="D190">
        <v>0</v>
      </c>
      <c r="E190" s="49"/>
      <c r="F190" s="49"/>
      <c r="G190" s="49"/>
      <c r="H190" s="49"/>
    </row>
    <row r="191" spans="1:8" x14ac:dyDescent="0.2">
      <c r="A191">
        <v>42118</v>
      </c>
      <c r="B191" t="s">
        <v>332</v>
      </c>
      <c r="C191" s="49">
        <v>312595.03000000003</v>
      </c>
      <c r="D191">
        <v>0</v>
      </c>
      <c r="F191" s="49"/>
      <c r="G191" s="49"/>
      <c r="H191" s="49"/>
    </row>
    <row r="192" spans="1:8" x14ac:dyDescent="0.2">
      <c r="A192">
        <v>42119</v>
      </c>
      <c r="B192" t="s">
        <v>333</v>
      </c>
      <c r="C192" s="49">
        <v>52130.94</v>
      </c>
      <c r="D192">
        <v>0</v>
      </c>
      <c r="F192" s="49"/>
      <c r="G192" s="49"/>
      <c r="H192" s="49"/>
    </row>
    <row r="193" spans="1:8" x14ac:dyDescent="0.2">
      <c r="A193">
        <v>42121</v>
      </c>
      <c r="B193" t="s">
        <v>334</v>
      </c>
      <c r="C193" s="49">
        <v>426488.99</v>
      </c>
      <c r="D193">
        <v>0</v>
      </c>
      <c r="F193" s="49"/>
      <c r="G193" s="49"/>
      <c r="H193" s="49"/>
    </row>
    <row r="194" spans="1:8" x14ac:dyDescent="0.2">
      <c r="A194">
        <v>42124</v>
      </c>
      <c r="B194" t="s">
        <v>335</v>
      </c>
      <c r="C194" s="49">
        <v>4211724.62</v>
      </c>
      <c r="D194" s="49">
        <v>3854113.06</v>
      </c>
      <c r="E194" s="49"/>
      <c r="F194" s="49"/>
      <c r="G194" s="49"/>
      <c r="H194" s="49"/>
    </row>
    <row r="195" spans="1:8" x14ac:dyDescent="0.2">
      <c r="A195">
        <v>43001</v>
      </c>
      <c r="B195" t="s">
        <v>336</v>
      </c>
      <c r="C195" s="49">
        <v>2774118.21</v>
      </c>
      <c r="D195" s="49">
        <v>2952022.96</v>
      </c>
      <c r="E195" s="49"/>
      <c r="F195" s="49"/>
      <c r="G195" s="49"/>
      <c r="H195" s="49"/>
    </row>
    <row r="196" spans="1:8" x14ac:dyDescent="0.2">
      <c r="A196">
        <v>43002</v>
      </c>
      <c r="B196" t="s">
        <v>337</v>
      </c>
      <c r="C196" s="49">
        <v>917513.18</v>
      </c>
      <c r="D196" s="49">
        <v>918662.18</v>
      </c>
      <c r="F196" s="49"/>
      <c r="G196" s="49"/>
      <c r="H196" s="49"/>
    </row>
    <row r="197" spans="1:8" x14ac:dyDescent="0.2">
      <c r="A197">
        <v>43003</v>
      </c>
      <c r="B197" t="s">
        <v>338</v>
      </c>
      <c r="C197" s="49">
        <v>1373596.81</v>
      </c>
      <c r="D197">
        <v>0</v>
      </c>
      <c r="F197" s="49"/>
      <c r="G197" s="49"/>
      <c r="H197" s="49"/>
    </row>
    <row r="198" spans="1:8" x14ac:dyDescent="0.2">
      <c r="A198">
        <v>43004</v>
      </c>
      <c r="B198" t="s">
        <v>339</v>
      </c>
      <c r="C198" s="49">
        <v>757986.53</v>
      </c>
      <c r="D198" s="49">
        <v>847097.75</v>
      </c>
      <c r="E198" s="49"/>
      <c r="F198" s="49"/>
      <c r="G198" s="49"/>
      <c r="H198" s="49"/>
    </row>
    <row r="199" spans="1:8" x14ac:dyDescent="0.2">
      <c r="A199">
        <v>44078</v>
      </c>
      <c r="B199" t="s">
        <v>340</v>
      </c>
      <c r="C199" s="49">
        <v>247033.36</v>
      </c>
      <c r="D199" s="49">
        <v>262220.01</v>
      </c>
      <c r="E199" s="49"/>
      <c r="F199" s="49"/>
      <c r="G199" s="49"/>
      <c r="H199" s="49"/>
    </row>
    <row r="200" spans="1:8" x14ac:dyDescent="0.2">
      <c r="A200">
        <v>44083</v>
      </c>
      <c r="B200" t="s">
        <v>341</v>
      </c>
      <c r="C200" s="49">
        <v>696815.34</v>
      </c>
      <c r="D200" s="49">
        <v>725195.4</v>
      </c>
      <c r="F200" s="49"/>
      <c r="G200" s="49"/>
      <c r="H200" s="49"/>
    </row>
    <row r="201" spans="1:8" x14ac:dyDescent="0.2">
      <c r="A201">
        <v>44084</v>
      </c>
      <c r="B201" t="s">
        <v>342</v>
      </c>
      <c r="C201" s="49">
        <v>832170.9</v>
      </c>
      <c r="D201" s="49">
        <v>850875.39</v>
      </c>
      <c r="E201" s="49"/>
      <c r="F201" s="49"/>
      <c r="G201" s="49"/>
      <c r="H201" s="49"/>
    </row>
    <row r="202" spans="1:8" x14ac:dyDescent="0.2">
      <c r="A202">
        <v>45076</v>
      </c>
      <c r="B202" t="s">
        <v>343</v>
      </c>
      <c r="C202" s="49">
        <v>1446389.92</v>
      </c>
      <c r="D202" s="49">
        <v>1459219.28</v>
      </c>
      <c r="E202" s="49"/>
      <c r="F202" s="49"/>
      <c r="G202" s="49"/>
      <c r="H202" s="49"/>
    </row>
    <row r="203" spans="1:8" x14ac:dyDescent="0.2">
      <c r="A203">
        <v>45077</v>
      </c>
      <c r="B203" t="s">
        <v>344</v>
      </c>
      <c r="C203" s="49">
        <v>2228472.5299999998</v>
      </c>
      <c r="D203" s="49">
        <v>2267144.7200000002</v>
      </c>
      <c r="E203" s="49"/>
      <c r="F203" s="49"/>
      <c r="G203" s="49"/>
      <c r="H203" s="49"/>
    </row>
    <row r="204" spans="1:8" x14ac:dyDescent="0.2">
      <c r="A204">
        <v>45078</v>
      </c>
      <c r="B204" t="s">
        <v>345</v>
      </c>
      <c r="C204" s="49">
        <v>819876.66</v>
      </c>
      <c r="D204">
        <v>0</v>
      </c>
      <c r="E204" s="49"/>
      <c r="F204" s="49"/>
      <c r="G204" s="49"/>
      <c r="H204" s="49"/>
    </row>
    <row r="205" spans="1:8" x14ac:dyDescent="0.2">
      <c r="A205">
        <v>46128</v>
      </c>
      <c r="B205" t="s">
        <v>346</v>
      </c>
      <c r="C205" s="49">
        <v>1125332.44</v>
      </c>
      <c r="D205" s="49">
        <v>1191445.92</v>
      </c>
      <c r="F205" s="49"/>
      <c r="G205" s="49"/>
      <c r="H205" s="49"/>
    </row>
    <row r="206" spans="1:8" x14ac:dyDescent="0.2">
      <c r="A206">
        <v>46130</v>
      </c>
      <c r="B206" t="s">
        <v>347</v>
      </c>
      <c r="C206" s="49">
        <v>4705024.96</v>
      </c>
      <c r="D206" s="49">
        <v>4747638.16</v>
      </c>
      <c r="E206" s="49"/>
      <c r="F206" s="49"/>
      <c r="G206" s="49"/>
      <c r="H206" s="49"/>
    </row>
    <row r="207" spans="1:8" x14ac:dyDescent="0.2">
      <c r="A207">
        <v>46131</v>
      </c>
      <c r="B207" t="s">
        <v>348</v>
      </c>
      <c r="C207" s="49">
        <v>4103212.56</v>
      </c>
      <c r="D207" s="49">
        <v>4210742.28</v>
      </c>
      <c r="E207" s="49"/>
      <c r="F207" s="49"/>
      <c r="G207" s="49"/>
      <c r="H207" s="49"/>
    </row>
    <row r="208" spans="1:8" x14ac:dyDescent="0.2">
      <c r="A208">
        <v>46132</v>
      </c>
      <c r="B208" t="s">
        <v>349</v>
      </c>
      <c r="C208" s="49">
        <v>1696888.04</v>
      </c>
      <c r="D208" s="49">
        <v>1692975.1</v>
      </c>
      <c r="F208" s="49"/>
      <c r="G208" s="49"/>
      <c r="H208" s="49"/>
    </row>
    <row r="209" spans="1:8" x14ac:dyDescent="0.2">
      <c r="A209">
        <v>46134</v>
      </c>
      <c r="B209" t="s">
        <v>350</v>
      </c>
      <c r="C209" s="49">
        <v>7084556.9299999997</v>
      </c>
      <c r="D209" s="49">
        <v>6511205.6799999997</v>
      </c>
      <c r="E209" s="49"/>
      <c r="F209" s="49"/>
      <c r="G209" s="49"/>
      <c r="H209" s="49"/>
    </row>
    <row r="210" spans="1:8" x14ac:dyDescent="0.2">
      <c r="A210">
        <v>46135</v>
      </c>
      <c r="B210" t="s">
        <v>351</v>
      </c>
      <c r="C210" s="49">
        <v>1444237.95</v>
      </c>
      <c r="D210" s="49">
        <v>1528238.49</v>
      </c>
      <c r="E210" s="49"/>
      <c r="F210" s="49"/>
      <c r="G210" s="49"/>
      <c r="H210" s="49"/>
    </row>
    <row r="211" spans="1:8" x14ac:dyDescent="0.2">
      <c r="A211">
        <v>46137</v>
      </c>
      <c r="B211" t="s">
        <v>352</v>
      </c>
      <c r="C211" s="49">
        <v>1456962.34</v>
      </c>
      <c r="D211">
        <v>0</v>
      </c>
      <c r="E211" s="49"/>
      <c r="F211" s="49"/>
      <c r="G211" s="49"/>
      <c r="H211" s="49"/>
    </row>
    <row r="212" spans="1:8" x14ac:dyDescent="0.2">
      <c r="A212">
        <v>46140</v>
      </c>
      <c r="B212" t="s">
        <v>353</v>
      </c>
      <c r="C212" s="49">
        <v>2654967.5499999998</v>
      </c>
      <c r="D212" s="49">
        <v>2750754.54</v>
      </c>
      <c r="E212" s="49"/>
      <c r="F212" s="49"/>
      <c r="G212" s="49"/>
      <c r="H212" s="49"/>
    </row>
    <row r="213" spans="1:8" x14ac:dyDescent="0.2">
      <c r="A213">
        <v>47060</v>
      </c>
      <c r="B213" t="s">
        <v>354</v>
      </c>
      <c r="C213" s="49">
        <v>885705</v>
      </c>
      <c r="D213" s="49">
        <v>1011980.22</v>
      </c>
      <c r="E213" s="49"/>
      <c r="F213" s="49"/>
      <c r="G213" s="49"/>
      <c r="H213" s="49"/>
    </row>
    <row r="214" spans="1:8" x14ac:dyDescent="0.2">
      <c r="A214">
        <v>47062</v>
      </c>
      <c r="B214" t="s">
        <v>355</v>
      </c>
      <c r="C214" s="49">
        <v>3775572.27</v>
      </c>
      <c r="D214" s="49">
        <v>4094066.67</v>
      </c>
      <c r="E214" s="49"/>
      <c r="F214" s="49"/>
      <c r="G214" s="49"/>
      <c r="H214" s="49"/>
    </row>
    <row r="215" spans="1:8" x14ac:dyDescent="0.2">
      <c r="A215">
        <v>47064</v>
      </c>
      <c r="B215" t="s">
        <v>356</v>
      </c>
      <c r="C215" s="49">
        <v>450961.16</v>
      </c>
      <c r="D215">
        <v>0</v>
      </c>
      <c r="E215" s="49"/>
      <c r="F215" s="49"/>
      <c r="G215" s="49"/>
      <c r="H215" s="49"/>
    </row>
    <row r="216" spans="1:8" x14ac:dyDescent="0.2">
      <c r="A216">
        <v>47065</v>
      </c>
      <c r="B216" t="s">
        <v>357</v>
      </c>
      <c r="C216" s="49">
        <v>402781.76</v>
      </c>
      <c r="D216" s="49">
        <v>409615.69</v>
      </c>
      <c r="F216" s="49"/>
      <c r="G216" s="49"/>
      <c r="H216" s="49"/>
    </row>
    <row r="217" spans="1:8" x14ac:dyDescent="0.2">
      <c r="A217">
        <v>48066</v>
      </c>
      <c r="B217" t="s">
        <v>358</v>
      </c>
      <c r="C217" s="49">
        <v>21933456.690000001</v>
      </c>
      <c r="D217" s="49">
        <v>22778557.850000001</v>
      </c>
      <c r="E217" s="49"/>
      <c r="F217" s="49"/>
      <c r="G217" s="49"/>
      <c r="H217" s="49"/>
    </row>
    <row r="218" spans="1:8" x14ac:dyDescent="0.2">
      <c r="A218">
        <v>48068</v>
      </c>
      <c r="B218" t="s">
        <v>359</v>
      </c>
      <c r="C218" s="49">
        <v>34076721.200000003</v>
      </c>
      <c r="D218" s="49">
        <v>36689449.530000001</v>
      </c>
      <c r="F218" s="49"/>
      <c r="G218" s="49"/>
      <c r="H218" s="49"/>
    </row>
    <row r="219" spans="1:8" x14ac:dyDescent="0.2">
      <c r="A219">
        <v>48069</v>
      </c>
      <c r="B219" t="s">
        <v>360</v>
      </c>
      <c r="C219" s="49">
        <v>6133882.8899999997</v>
      </c>
      <c r="D219" s="49">
        <v>7432614.2400000002</v>
      </c>
      <c r="E219" s="49"/>
      <c r="F219" s="49"/>
      <c r="G219" s="49"/>
      <c r="H219" s="49"/>
    </row>
    <row r="220" spans="1:8" x14ac:dyDescent="0.2">
      <c r="A220">
        <v>48070</v>
      </c>
      <c r="B220" t="s">
        <v>361</v>
      </c>
      <c r="C220" s="49">
        <v>6068934.3399999999</v>
      </c>
      <c r="D220" s="49">
        <v>7211009.9699999997</v>
      </c>
      <c r="E220" s="49"/>
      <c r="F220" s="49"/>
      <c r="G220" s="49"/>
      <c r="H220" s="49"/>
    </row>
    <row r="221" spans="1:8" x14ac:dyDescent="0.2">
      <c r="A221">
        <v>48071</v>
      </c>
      <c r="B221" t="s">
        <v>362</v>
      </c>
      <c r="C221" s="49">
        <v>41434538.409999996</v>
      </c>
      <c r="D221" s="49">
        <v>42869580.93</v>
      </c>
      <c r="E221" s="49"/>
      <c r="F221" s="49"/>
      <c r="G221" s="49"/>
      <c r="H221" s="49"/>
    </row>
    <row r="222" spans="1:8" x14ac:dyDescent="0.2">
      <c r="A222">
        <v>48072</v>
      </c>
      <c r="B222" t="s">
        <v>363</v>
      </c>
      <c r="C222" s="49">
        <v>31668631.48</v>
      </c>
      <c r="D222" s="49">
        <v>35192623.5</v>
      </c>
      <c r="E222" s="49"/>
      <c r="F222" s="49"/>
      <c r="G222" s="49"/>
      <c r="H222" s="49"/>
    </row>
    <row r="223" spans="1:8" x14ac:dyDescent="0.2">
      <c r="A223">
        <v>48073</v>
      </c>
      <c r="B223" t="s">
        <v>364</v>
      </c>
      <c r="C223" s="49">
        <v>28311919.719999999</v>
      </c>
      <c r="D223" s="49">
        <v>29701199.09</v>
      </c>
      <c r="E223" s="49"/>
      <c r="F223" s="49"/>
      <c r="G223" s="49"/>
      <c r="H223" s="49"/>
    </row>
    <row r="224" spans="1:8" x14ac:dyDescent="0.2">
      <c r="A224">
        <v>48074</v>
      </c>
      <c r="B224" t="s">
        <v>365</v>
      </c>
      <c r="C224" s="49">
        <v>13050754.48</v>
      </c>
      <c r="D224" s="49">
        <v>13026433.66</v>
      </c>
      <c r="E224" s="49"/>
      <c r="F224" s="49"/>
      <c r="G224" s="49"/>
      <c r="H224" s="49"/>
    </row>
    <row r="225" spans="1:8" x14ac:dyDescent="0.2">
      <c r="A225">
        <v>48075</v>
      </c>
      <c r="B225" t="s">
        <v>366</v>
      </c>
      <c r="C225" s="49">
        <v>1415446.59</v>
      </c>
      <c r="D225" s="49">
        <v>1548561.3</v>
      </c>
      <c r="E225" s="49"/>
      <c r="F225" s="49"/>
      <c r="G225" s="49"/>
      <c r="H225" s="49"/>
    </row>
    <row r="226" spans="1:8" x14ac:dyDescent="0.2">
      <c r="A226">
        <v>48077</v>
      </c>
      <c r="B226" t="s">
        <v>367</v>
      </c>
      <c r="C226" s="49">
        <v>42185369.810000002</v>
      </c>
      <c r="D226" s="49">
        <v>45154929.590000004</v>
      </c>
      <c r="E226" s="49"/>
      <c r="F226" s="49"/>
      <c r="G226" s="49"/>
      <c r="H226" s="49"/>
    </row>
    <row r="227" spans="1:8" x14ac:dyDescent="0.2">
      <c r="A227">
        <v>48078</v>
      </c>
      <c r="B227" t="s">
        <v>368</v>
      </c>
      <c r="C227" s="49">
        <v>131944754.95</v>
      </c>
      <c r="D227" s="49">
        <v>137389857.33000001</v>
      </c>
      <c r="E227" s="49"/>
      <c r="F227" s="49"/>
      <c r="G227" s="49"/>
      <c r="H227" s="49"/>
    </row>
    <row r="228" spans="1:8" x14ac:dyDescent="0.2">
      <c r="A228">
        <v>48080</v>
      </c>
      <c r="B228" t="s">
        <v>369</v>
      </c>
      <c r="C228" s="49">
        <v>3411404.02</v>
      </c>
      <c r="D228" s="49">
        <v>3469214.72</v>
      </c>
      <c r="E228" s="49"/>
      <c r="F228" s="49"/>
      <c r="G228" s="49"/>
      <c r="H228" s="49"/>
    </row>
    <row r="229" spans="1:8" x14ac:dyDescent="0.2">
      <c r="A229">
        <v>49132</v>
      </c>
      <c r="B229" t="s">
        <v>370</v>
      </c>
      <c r="C229" s="49">
        <v>6274785.7800000003</v>
      </c>
      <c r="D229" s="49">
        <v>7395437.04</v>
      </c>
      <c r="E229" s="49"/>
      <c r="F229" s="49"/>
      <c r="G229" s="49"/>
      <c r="H229" s="49"/>
    </row>
    <row r="230" spans="1:8" x14ac:dyDescent="0.2">
      <c r="A230">
        <v>49135</v>
      </c>
      <c r="B230" t="s">
        <v>371</v>
      </c>
      <c r="C230" s="49">
        <v>382266.14</v>
      </c>
      <c r="D230" s="49">
        <v>385904</v>
      </c>
      <c r="E230" s="49"/>
      <c r="F230" s="49"/>
      <c r="G230" s="49"/>
      <c r="H230" s="49"/>
    </row>
    <row r="231" spans="1:8" x14ac:dyDescent="0.2">
      <c r="A231">
        <v>49137</v>
      </c>
      <c r="B231" t="s">
        <v>372</v>
      </c>
      <c r="C231" s="49">
        <v>1838928.33</v>
      </c>
      <c r="D231" s="49">
        <v>1916904.91</v>
      </c>
      <c r="E231" s="49"/>
      <c r="F231" s="49"/>
      <c r="G231" s="49"/>
      <c r="H231" s="49"/>
    </row>
    <row r="232" spans="1:8" x14ac:dyDescent="0.2">
      <c r="A232">
        <v>49140</v>
      </c>
      <c r="B232" t="s">
        <v>373</v>
      </c>
      <c r="C232" s="49">
        <v>2782359.24</v>
      </c>
      <c r="D232" s="49">
        <v>2987039.64</v>
      </c>
      <c r="E232" s="49"/>
      <c r="F232" s="49"/>
      <c r="G232" s="49"/>
      <c r="H232" s="49"/>
    </row>
    <row r="233" spans="1:8" x14ac:dyDescent="0.2">
      <c r="A233">
        <v>49142</v>
      </c>
      <c r="B233" t="s">
        <v>374</v>
      </c>
      <c r="C233" s="49">
        <v>9009162.5999999996</v>
      </c>
      <c r="D233" s="49">
        <v>12751802.01</v>
      </c>
      <c r="E233" s="49"/>
      <c r="F233" s="49"/>
      <c r="G233" s="49"/>
      <c r="H233" s="49"/>
    </row>
    <row r="234" spans="1:8" x14ac:dyDescent="0.2">
      <c r="A234">
        <v>49144</v>
      </c>
      <c r="B234" t="s">
        <v>375</v>
      </c>
      <c r="C234" s="49">
        <v>12948763.1</v>
      </c>
      <c r="D234" s="49">
        <v>14328965.68</v>
      </c>
      <c r="F234" s="49"/>
      <c r="G234" s="49"/>
      <c r="H234" s="49"/>
    </row>
    <row r="235" spans="1:8" x14ac:dyDescent="0.2">
      <c r="A235">
        <v>49148</v>
      </c>
      <c r="B235" t="s">
        <v>376</v>
      </c>
      <c r="C235" s="49">
        <v>11686518.15</v>
      </c>
      <c r="D235" s="49">
        <v>12393554.42</v>
      </c>
      <c r="E235" s="49"/>
      <c r="F235" s="49"/>
      <c r="G235" s="49"/>
      <c r="H235" s="49"/>
    </row>
    <row r="236" spans="1:8" x14ac:dyDescent="0.2">
      <c r="A236">
        <v>50001</v>
      </c>
      <c r="B236" t="s">
        <v>377</v>
      </c>
      <c r="C236" s="49">
        <v>27467687.449999999</v>
      </c>
      <c r="D236" s="49">
        <v>26801216.16</v>
      </c>
      <c r="E236" s="49"/>
      <c r="F236" s="49"/>
      <c r="G236" s="49"/>
      <c r="H236" s="49"/>
    </row>
    <row r="237" spans="1:8" x14ac:dyDescent="0.2">
      <c r="A237">
        <v>50002</v>
      </c>
      <c r="B237" t="s">
        <v>378</v>
      </c>
      <c r="C237" s="49">
        <v>3241178.23</v>
      </c>
      <c r="D237" s="49">
        <v>3006509.8</v>
      </c>
      <c r="E237" s="49"/>
      <c r="F237" s="49"/>
      <c r="G237" s="49"/>
      <c r="H237" s="49"/>
    </row>
    <row r="238" spans="1:8" x14ac:dyDescent="0.2">
      <c r="A238">
        <v>50003</v>
      </c>
      <c r="B238" t="s">
        <v>379</v>
      </c>
      <c r="C238" s="49">
        <v>12097127.199999999</v>
      </c>
      <c r="D238" s="49">
        <v>12814739.66</v>
      </c>
      <c r="E238" s="49"/>
      <c r="F238" s="49"/>
      <c r="G238" s="49"/>
      <c r="H238" s="49"/>
    </row>
    <row r="239" spans="1:8" x14ac:dyDescent="0.2">
      <c r="A239">
        <v>50005</v>
      </c>
      <c r="B239" t="s">
        <v>380</v>
      </c>
      <c r="C239" s="49">
        <v>2985977.69</v>
      </c>
      <c r="D239" s="49">
        <v>2900838.53</v>
      </c>
      <c r="E239" s="49"/>
      <c r="F239" s="49"/>
      <c r="G239" s="49"/>
      <c r="H239" s="49"/>
    </row>
    <row r="240" spans="1:8" x14ac:dyDescent="0.2">
      <c r="A240">
        <v>50006</v>
      </c>
      <c r="B240" t="s">
        <v>381</v>
      </c>
      <c r="C240" s="49">
        <v>7012166.0800000001</v>
      </c>
      <c r="D240" s="49">
        <v>7320990.1399999997</v>
      </c>
      <c r="E240" s="49"/>
      <c r="F240" s="49"/>
      <c r="G240" s="49"/>
      <c r="H240" s="49"/>
    </row>
    <row r="241" spans="1:8" x14ac:dyDescent="0.2">
      <c r="A241">
        <v>50007</v>
      </c>
      <c r="B241" t="s">
        <v>382</v>
      </c>
      <c r="C241" s="49">
        <v>1119305.5900000001</v>
      </c>
      <c r="D241" s="49">
        <v>843335.73</v>
      </c>
      <c r="E241" s="49"/>
      <c r="F241" s="49"/>
      <c r="G241" s="49"/>
      <c r="H241" s="49"/>
    </row>
    <row r="242" spans="1:8" x14ac:dyDescent="0.2">
      <c r="A242">
        <v>50009</v>
      </c>
      <c r="B242" t="s">
        <v>383</v>
      </c>
      <c r="C242" s="49">
        <v>1296980.5900000001</v>
      </c>
      <c r="D242" s="49">
        <v>1387353.6</v>
      </c>
      <c r="E242" s="49"/>
      <c r="F242" s="49"/>
      <c r="G242" s="49"/>
      <c r="H242" s="49"/>
    </row>
    <row r="243" spans="1:8" x14ac:dyDescent="0.2">
      <c r="A243">
        <v>50010</v>
      </c>
      <c r="B243" t="s">
        <v>384</v>
      </c>
      <c r="C243" s="49">
        <v>10071953.07</v>
      </c>
      <c r="D243" s="49">
        <v>9930033.3900000006</v>
      </c>
      <c r="E243" s="49"/>
      <c r="F243" s="49"/>
      <c r="G243" s="49"/>
      <c r="H243" s="49"/>
    </row>
    <row r="244" spans="1:8" x14ac:dyDescent="0.2">
      <c r="A244">
        <v>50012</v>
      </c>
      <c r="B244" t="s">
        <v>385</v>
      </c>
      <c r="C244" s="49">
        <v>40340096.32</v>
      </c>
      <c r="D244" s="49">
        <v>41629523.520000003</v>
      </c>
      <c r="E244" s="49"/>
      <c r="F244" s="49"/>
      <c r="G244" s="49"/>
      <c r="H244" s="49"/>
    </row>
    <row r="245" spans="1:8" x14ac:dyDescent="0.2">
      <c r="A245">
        <v>50013</v>
      </c>
      <c r="B245" t="s">
        <v>386</v>
      </c>
      <c r="C245" s="49">
        <v>1033042.98</v>
      </c>
      <c r="D245" s="49">
        <v>1223930.8400000001</v>
      </c>
      <c r="E245" s="49"/>
      <c r="F245" s="49"/>
      <c r="G245" s="49"/>
      <c r="H245" s="49"/>
    </row>
    <row r="246" spans="1:8" x14ac:dyDescent="0.2">
      <c r="A246">
        <v>50014</v>
      </c>
      <c r="B246" t="s">
        <v>387</v>
      </c>
      <c r="C246" s="49">
        <v>10940222.25</v>
      </c>
      <c r="D246" s="49">
        <v>11463925.41</v>
      </c>
      <c r="E246" s="49"/>
      <c r="F246" s="49"/>
      <c r="G246" s="49"/>
      <c r="H246" s="49"/>
    </row>
    <row r="247" spans="1:8" x14ac:dyDescent="0.2">
      <c r="A247">
        <v>51150</v>
      </c>
      <c r="B247" t="s">
        <v>388</v>
      </c>
      <c r="C247" s="49">
        <v>796176.88</v>
      </c>
      <c r="D247" s="49">
        <v>829400.36</v>
      </c>
      <c r="F247" s="49"/>
      <c r="G247" s="49"/>
      <c r="H247" s="49"/>
    </row>
    <row r="248" spans="1:8" x14ac:dyDescent="0.2">
      <c r="A248">
        <v>51152</v>
      </c>
      <c r="B248" t="s">
        <v>389</v>
      </c>
      <c r="C248" s="49">
        <v>4818744.45</v>
      </c>
      <c r="D248" s="49">
        <v>5089736.45</v>
      </c>
      <c r="E248" s="49"/>
      <c r="F248" s="49"/>
      <c r="G248" s="49"/>
      <c r="H248" s="49"/>
    </row>
    <row r="249" spans="1:8" x14ac:dyDescent="0.2">
      <c r="A249">
        <v>51153</v>
      </c>
      <c r="B249" t="s">
        <v>390</v>
      </c>
      <c r="C249" s="49">
        <v>666951.38</v>
      </c>
      <c r="D249">
        <v>0</v>
      </c>
      <c r="E249" s="49"/>
      <c r="F249" s="49"/>
      <c r="G249" s="49"/>
      <c r="H249" s="49"/>
    </row>
    <row r="250" spans="1:8" x14ac:dyDescent="0.2">
      <c r="A250">
        <v>51154</v>
      </c>
      <c r="B250" t="s">
        <v>391</v>
      </c>
      <c r="C250" s="49">
        <v>1819077.09</v>
      </c>
      <c r="D250" s="49">
        <v>1986871.67</v>
      </c>
      <c r="E250" s="49"/>
      <c r="F250" s="49"/>
      <c r="G250" s="49"/>
      <c r="H250" s="49"/>
    </row>
    <row r="251" spans="1:8" x14ac:dyDescent="0.2">
      <c r="A251">
        <v>51155</v>
      </c>
      <c r="B251" t="s">
        <v>392</v>
      </c>
      <c r="C251" s="49">
        <v>2910907.77</v>
      </c>
      <c r="D251" s="49">
        <v>2939701.67</v>
      </c>
      <c r="E251" s="49"/>
      <c r="F251" s="49"/>
      <c r="G251" s="49"/>
      <c r="H251" s="49"/>
    </row>
    <row r="252" spans="1:8" x14ac:dyDescent="0.2">
      <c r="A252">
        <v>51156</v>
      </c>
      <c r="B252" t="s">
        <v>393</v>
      </c>
      <c r="C252" s="49">
        <v>1529110.16</v>
      </c>
      <c r="D252" s="49">
        <v>1682125.42</v>
      </c>
      <c r="E252" s="49"/>
      <c r="F252" s="49"/>
      <c r="G252" s="49"/>
      <c r="H252" s="49"/>
    </row>
    <row r="253" spans="1:8" x14ac:dyDescent="0.2">
      <c r="A253">
        <v>51159</v>
      </c>
      <c r="B253" t="s">
        <v>394</v>
      </c>
      <c r="C253" s="49">
        <v>8740860.3900000006</v>
      </c>
      <c r="D253" s="49">
        <v>9184193.2699999996</v>
      </c>
      <c r="E253" s="49"/>
      <c r="F253" s="49"/>
      <c r="G253" s="49"/>
      <c r="H253" s="49"/>
    </row>
    <row r="254" spans="1:8" x14ac:dyDescent="0.2">
      <c r="A254">
        <v>51160</v>
      </c>
      <c r="B254" t="s">
        <v>395</v>
      </c>
      <c r="C254" s="49">
        <v>1755106.83</v>
      </c>
      <c r="D254" s="49">
        <v>1653663.02</v>
      </c>
      <c r="F254" s="49"/>
      <c r="G254" s="49"/>
      <c r="H254" s="49"/>
    </row>
    <row r="255" spans="1:8" x14ac:dyDescent="0.2">
      <c r="A255">
        <v>52096</v>
      </c>
      <c r="B255" t="s">
        <v>396</v>
      </c>
      <c r="C255" s="49">
        <v>1402408.84</v>
      </c>
      <c r="D255" s="49">
        <v>1504390.44</v>
      </c>
      <c r="F255" s="49"/>
      <c r="G255" s="49"/>
      <c r="H255" s="49"/>
    </row>
    <row r="256" spans="1:8" x14ac:dyDescent="0.2">
      <c r="A256">
        <v>53111</v>
      </c>
      <c r="B256" t="s">
        <v>397</v>
      </c>
      <c r="C256" s="49">
        <v>2906420.58</v>
      </c>
      <c r="D256" s="49">
        <v>3031857.38</v>
      </c>
      <c r="E256" s="49"/>
      <c r="F256" s="49"/>
      <c r="G256" s="49"/>
      <c r="H256" s="49"/>
    </row>
    <row r="257" spans="1:8" x14ac:dyDescent="0.2">
      <c r="A257">
        <v>53112</v>
      </c>
      <c r="B257" t="s">
        <v>398</v>
      </c>
      <c r="C257" s="49">
        <v>405538.88</v>
      </c>
      <c r="D257" s="49">
        <v>500997.94</v>
      </c>
      <c r="E257" s="49"/>
      <c r="F257" s="49"/>
      <c r="G257" s="49"/>
      <c r="H257" s="49"/>
    </row>
    <row r="258" spans="1:8" x14ac:dyDescent="0.2">
      <c r="A258">
        <v>53113</v>
      </c>
      <c r="B258" t="s">
        <v>399</v>
      </c>
      <c r="C258" s="49">
        <v>10642037.560000001</v>
      </c>
      <c r="D258" s="49">
        <v>11361117.810000001</v>
      </c>
      <c r="E258" s="49"/>
      <c r="F258" s="49"/>
      <c r="G258" s="49"/>
      <c r="H258" s="49"/>
    </row>
    <row r="259" spans="1:8" x14ac:dyDescent="0.2">
      <c r="A259">
        <v>53114</v>
      </c>
      <c r="B259" t="s">
        <v>400</v>
      </c>
      <c r="C259" s="49">
        <v>2260907.48</v>
      </c>
      <c r="D259" s="49">
        <v>2081910.61</v>
      </c>
      <c r="E259" s="49"/>
      <c r="F259" s="49"/>
      <c r="G259" s="49"/>
      <c r="H259" s="49"/>
    </row>
    <row r="260" spans="1:8" x14ac:dyDescent="0.2">
      <c r="A260">
        <v>54037</v>
      </c>
      <c r="B260" t="s">
        <v>401</v>
      </c>
      <c r="C260" s="49">
        <v>968504.48</v>
      </c>
      <c r="D260" s="49">
        <v>962784.57</v>
      </c>
      <c r="E260" s="49"/>
      <c r="F260" s="49"/>
      <c r="G260" s="49"/>
      <c r="H260" s="49"/>
    </row>
    <row r="261" spans="1:8" x14ac:dyDescent="0.2">
      <c r="A261">
        <v>54039</v>
      </c>
      <c r="B261" t="s">
        <v>402</v>
      </c>
      <c r="C261" s="49">
        <v>3484897.67</v>
      </c>
      <c r="D261" s="49">
        <v>3558142.8</v>
      </c>
      <c r="E261" s="49"/>
      <c r="F261" s="49"/>
      <c r="G261" s="49"/>
      <c r="H261" s="49"/>
    </row>
    <row r="262" spans="1:8" x14ac:dyDescent="0.2">
      <c r="A262">
        <v>54041</v>
      </c>
      <c r="B262" t="s">
        <v>403</v>
      </c>
      <c r="C262" s="49">
        <v>7646446.8300000001</v>
      </c>
      <c r="D262" s="49">
        <v>7885282.6100000003</v>
      </c>
      <c r="E262" s="49"/>
      <c r="F262" s="49"/>
      <c r="G262" s="49"/>
      <c r="H262" s="49"/>
    </row>
    <row r="263" spans="1:8" x14ac:dyDescent="0.2">
      <c r="A263">
        <v>54042</v>
      </c>
      <c r="B263" t="s">
        <v>404</v>
      </c>
      <c r="C263" s="49">
        <v>1275189.04</v>
      </c>
      <c r="D263" s="49">
        <v>1584429.69</v>
      </c>
      <c r="E263" s="49"/>
      <c r="F263" s="49"/>
      <c r="G263" s="49"/>
      <c r="H263" s="49"/>
    </row>
    <row r="264" spans="1:8" x14ac:dyDescent="0.2">
      <c r="A264">
        <v>54043</v>
      </c>
      <c r="B264" t="s">
        <v>405</v>
      </c>
      <c r="C264" s="49">
        <v>1690010.46</v>
      </c>
      <c r="D264" s="49">
        <v>1879962.95</v>
      </c>
      <c r="F264" s="49"/>
      <c r="G264" s="49"/>
      <c r="H264" s="49"/>
    </row>
    <row r="265" spans="1:8" x14ac:dyDescent="0.2">
      <c r="A265">
        <v>54045</v>
      </c>
      <c r="B265" t="s">
        <v>406</v>
      </c>
      <c r="C265" s="49">
        <v>3515379.74</v>
      </c>
      <c r="D265" s="49">
        <v>3459100.33</v>
      </c>
      <c r="E265" s="49"/>
      <c r="F265" s="49"/>
      <c r="G265" s="49"/>
      <c r="H265" s="49"/>
    </row>
    <row r="266" spans="1:8" x14ac:dyDescent="0.2">
      <c r="A266">
        <v>55104</v>
      </c>
      <c r="B266" t="s">
        <v>407</v>
      </c>
      <c r="C266" s="49">
        <v>2033954.19</v>
      </c>
      <c r="D266" s="49">
        <v>2067388.7</v>
      </c>
      <c r="E266" s="49"/>
      <c r="F266" s="49"/>
      <c r="G266" s="49"/>
      <c r="H266" s="49"/>
    </row>
    <row r="267" spans="1:8" x14ac:dyDescent="0.2">
      <c r="A267">
        <v>55105</v>
      </c>
      <c r="B267" t="s">
        <v>408</v>
      </c>
      <c r="C267" s="49">
        <v>2569864.7999999998</v>
      </c>
      <c r="D267" s="49">
        <v>2630670.5</v>
      </c>
      <c r="E267" s="49"/>
      <c r="F267" s="49"/>
      <c r="G267" s="49"/>
      <c r="H267" s="49"/>
    </row>
    <row r="268" spans="1:8" x14ac:dyDescent="0.2">
      <c r="A268">
        <v>55106</v>
      </c>
      <c r="B268" t="s">
        <v>409</v>
      </c>
      <c r="C268" s="49">
        <v>2312177.5299999998</v>
      </c>
      <c r="D268" s="49">
        <v>2421400.7400000002</v>
      </c>
      <c r="F268" s="49"/>
      <c r="G268" s="49"/>
      <c r="H268" s="49"/>
    </row>
    <row r="269" spans="1:8" x14ac:dyDescent="0.2">
      <c r="A269">
        <v>55108</v>
      </c>
      <c r="B269" t="s">
        <v>410</v>
      </c>
      <c r="C269" s="49">
        <v>4165139.11</v>
      </c>
      <c r="D269" s="49">
        <v>4466791.49</v>
      </c>
      <c r="E269" s="49"/>
      <c r="F269" s="49"/>
      <c r="G269" s="49"/>
      <c r="H269" s="49"/>
    </row>
    <row r="270" spans="1:8" x14ac:dyDescent="0.2">
      <c r="A270">
        <v>55110</v>
      </c>
      <c r="B270" t="s">
        <v>411</v>
      </c>
      <c r="C270" s="49">
        <v>7690245.04</v>
      </c>
      <c r="D270" s="49">
        <v>7997044.8700000001</v>
      </c>
      <c r="E270" s="49"/>
      <c r="F270" s="49"/>
      <c r="G270" s="49"/>
      <c r="H270" s="49"/>
    </row>
    <row r="271" spans="1:8" x14ac:dyDescent="0.2">
      <c r="A271">
        <v>55111</v>
      </c>
      <c r="B271" t="s">
        <v>412</v>
      </c>
      <c r="C271" s="49">
        <v>1234849.7</v>
      </c>
      <c r="D271" s="49">
        <v>1223945.8999999999</v>
      </c>
      <c r="E271" s="49"/>
      <c r="F271" s="49"/>
      <c r="G271" s="49"/>
      <c r="H271" s="49"/>
    </row>
    <row r="272" spans="1:8" x14ac:dyDescent="0.2">
      <c r="A272">
        <v>56015</v>
      </c>
      <c r="B272" t="s">
        <v>413</v>
      </c>
      <c r="C272" s="49">
        <v>1629651</v>
      </c>
      <c r="D272" s="49">
        <v>1656190.01</v>
      </c>
      <c r="E272" s="49"/>
      <c r="F272" s="49"/>
      <c r="G272" s="49"/>
      <c r="H272" s="49"/>
    </row>
    <row r="273" spans="1:8" x14ac:dyDescent="0.2">
      <c r="A273">
        <v>56017</v>
      </c>
      <c r="B273" t="s">
        <v>414</v>
      </c>
      <c r="C273" s="49">
        <v>3007681.82</v>
      </c>
      <c r="D273" s="49">
        <v>3591408.54</v>
      </c>
      <c r="E273" s="49"/>
      <c r="F273" s="49"/>
      <c r="G273" s="49"/>
      <c r="H273" s="49"/>
    </row>
    <row r="274" spans="1:8" x14ac:dyDescent="0.2">
      <c r="A274">
        <v>57001</v>
      </c>
      <c r="B274" t="s">
        <v>415</v>
      </c>
      <c r="C274" s="49">
        <v>929943.38</v>
      </c>
      <c r="D274" s="49">
        <v>1071937.6599999999</v>
      </c>
      <c r="E274" s="49"/>
      <c r="F274" s="49"/>
      <c r="G274" s="49"/>
      <c r="H274" s="49"/>
    </row>
    <row r="275" spans="1:8" x14ac:dyDescent="0.2">
      <c r="A275">
        <v>57002</v>
      </c>
      <c r="B275" t="s">
        <v>416</v>
      </c>
      <c r="C275" s="49">
        <v>2522413.06</v>
      </c>
      <c r="D275" s="49">
        <v>2636765.48</v>
      </c>
      <c r="E275" s="49"/>
      <c r="F275" s="49"/>
      <c r="G275" s="49"/>
      <c r="H275" s="49"/>
    </row>
    <row r="276" spans="1:8" x14ac:dyDescent="0.2">
      <c r="A276">
        <v>57003</v>
      </c>
      <c r="B276" t="s">
        <v>417</v>
      </c>
      <c r="C276" s="49">
        <v>11542956.689999999</v>
      </c>
      <c r="D276" s="49">
        <v>13874909.34</v>
      </c>
      <c r="E276" s="49"/>
      <c r="F276" s="49"/>
      <c r="G276" s="49"/>
      <c r="H276" s="49"/>
    </row>
    <row r="277" spans="1:8" x14ac:dyDescent="0.2">
      <c r="A277">
        <v>57004</v>
      </c>
      <c r="B277" t="s">
        <v>418</v>
      </c>
      <c r="C277" s="49">
        <v>4329817.2300000004</v>
      </c>
      <c r="D277" s="49">
        <v>4650474.3099999996</v>
      </c>
      <c r="E277" s="49"/>
      <c r="F277" s="49"/>
      <c r="G277" s="49"/>
      <c r="H277" s="49"/>
    </row>
    <row r="278" spans="1:8" x14ac:dyDescent="0.2">
      <c r="A278">
        <v>58106</v>
      </c>
      <c r="B278" t="s">
        <v>419</v>
      </c>
      <c r="C278" s="49">
        <v>1030204.9</v>
      </c>
      <c r="D278" s="49">
        <v>1117119.33</v>
      </c>
      <c r="E278" s="49"/>
      <c r="F278" s="49"/>
      <c r="G278" s="49"/>
      <c r="H278" s="49"/>
    </row>
    <row r="279" spans="1:8" x14ac:dyDescent="0.2">
      <c r="A279">
        <v>58107</v>
      </c>
      <c r="B279" t="s">
        <v>420</v>
      </c>
      <c r="C279" s="49">
        <v>871180.35</v>
      </c>
      <c r="D279" s="49">
        <v>880233.31</v>
      </c>
      <c r="E279" s="49"/>
      <c r="F279" s="49"/>
      <c r="G279" s="49"/>
      <c r="H279" s="49"/>
    </row>
    <row r="280" spans="1:8" x14ac:dyDescent="0.2">
      <c r="A280">
        <v>58108</v>
      </c>
      <c r="B280" t="s">
        <v>421</v>
      </c>
      <c r="C280" s="49">
        <v>854178.19</v>
      </c>
      <c r="D280">
        <v>0</v>
      </c>
      <c r="E280" s="49"/>
      <c r="F280" s="49"/>
      <c r="G280" s="49"/>
      <c r="H280" s="49"/>
    </row>
    <row r="281" spans="1:8" x14ac:dyDescent="0.2">
      <c r="A281">
        <v>58109</v>
      </c>
      <c r="B281" t="s">
        <v>422</v>
      </c>
      <c r="C281" s="49">
        <v>2750065.65</v>
      </c>
      <c r="D281" s="49">
        <v>2849618.86</v>
      </c>
      <c r="E281" s="49"/>
      <c r="F281" s="49"/>
      <c r="G281" s="49"/>
      <c r="H281" s="49"/>
    </row>
    <row r="282" spans="1:8" x14ac:dyDescent="0.2">
      <c r="A282">
        <v>58112</v>
      </c>
      <c r="B282" t="s">
        <v>423</v>
      </c>
      <c r="C282" s="49">
        <v>4433371.3099999996</v>
      </c>
      <c r="D282" s="49">
        <v>4497723.16</v>
      </c>
      <c r="E282" s="49"/>
      <c r="F282" s="49"/>
      <c r="G282" s="49"/>
      <c r="H282" s="49"/>
    </row>
    <row r="283" spans="1:8" x14ac:dyDescent="0.2">
      <c r="A283">
        <v>59113</v>
      </c>
      <c r="B283" t="s">
        <v>424</v>
      </c>
      <c r="C283" s="49">
        <v>850551.73</v>
      </c>
      <c r="D283" s="49">
        <v>908584.23</v>
      </c>
      <c r="F283" s="49"/>
      <c r="G283" s="49"/>
      <c r="H283" s="49"/>
    </row>
    <row r="284" spans="1:8" x14ac:dyDescent="0.2">
      <c r="A284">
        <v>59114</v>
      </c>
      <c r="B284" t="s">
        <v>425</v>
      </c>
      <c r="C284" s="49">
        <v>490056.81</v>
      </c>
      <c r="D284">
        <v>0</v>
      </c>
      <c r="E284" s="49"/>
      <c r="F284" s="49"/>
      <c r="G284" s="49"/>
      <c r="H284" s="49"/>
    </row>
    <row r="285" spans="1:8" x14ac:dyDescent="0.2">
      <c r="A285">
        <v>59117</v>
      </c>
      <c r="B285" t="s">
        <v>426</v>
      </c>
      <c r="C285" s="49">
        <v>6108450.1500000004</v>
      </c>
      <c r="D285" s="49">
        <v>6540581.6299999999</v>
      </c>
      <c r="E285" s="49"/>
      <c r="F285" s="49"/>
      <c r="G285" s="49"/>
      <c r="H285" s="49"/>
    </row>
    <row r="286" spans="1:8" x14ac:dyDescent="0.2">
      <c r="A286">
        <v>60077</v>
      </c>
      <c r="B286" t="s">
        <v>427</v>
      </c>
      <c r="C286" s="49">
        <v>12250030.970000001</v>
      </c>
      <c r="D286" s="49">
        <v>12809780.939999999</v>
      </c>
      <c r="E286" s="49"/>
      <c r="F286" s="49"/>
      <c r="G286" s="49"/>
      <c r="H286" s="49"/>
    </row>
    <row r="287" spans="1:8" x14ac:dyDescent="0.2">
      <c r="A287">
        <v>61150</v>
      </c>
      <c r="B287" t="s">
        <v>428</v>
      </c>
      <c r="C287" s="49">
        <v>705925.31</v>
      </c>
      <c r="D287" s="49">
        <v>850228.88</v>
      </c>
      <c r="E287" s="49"/>
      <c r="F287" s="49"/>
      <c r="G287" s="49"/>
      <c r="H287" s="49"/>
    </row>
    <row r="288" spans="1:8" x14ac:dyDescent="0.2">
      <c r="A288">
        <v>61151</v>
      </c>
      <c r="B288" t="s">
        <v>429</v>
      </c>
      <c r="C288" s="49">
        <v>880216.3</v>
      </c>
      <c r="D288" s="49">
        <v>880412.31</v>
      </c>
      <c r="E288" s="49"/>
      <c r="F288" s="49"/>
      <c r="G288" s="49"/>
      <c r="H288" s="49"/>
    </row>
    <row r="289" spans="1:8" x14ac:dyDescent="0.2">
      <c r="A289">
        <v>61154</v>
      </c>
      <c r="B289" t="s">
        <v>430</v>
      </c>
      <c r="C289" s="49">
        <v>1359298.67</v>
      </c>
      <c r="D289" s="49">
        <v>1667073.63</v>
      </c>
      <c r="E289" s="49"/>
      <c r="F289" s="49"/>
      <c r="G289" s="49"/>
      <c r="H289" s="49"/>
    </row>
    <row r="290" spans="1:8" x14ac:dyDescent="0.2">
      <c r="A290">
        <v>61156</v>
      </c>
      <c r="B290" t="s">
        <v>431</v>
      </c>
      <c r="C290" s="49">
        <v>3387294.04</v>
      </c>
      <c r="D290" s="49">
        <v>3658400.71</v>
      </c>
      <c r="E290" s="49"/>
      <c r="F290" s="49"/>
      <c r="G290" s="49"/>
      <c r="H290" s="49"/>
    </row>
    <row r="291" spans="1:8" x14ac:dyDescent="0.2">
      <c r="A291">
        <v>61157</v>
      </c>
      <c r="B291" t="s">
        <v>432</v>
      </c>
      <c r="C291" s="49">
        <v>357775.44</v>
      </c>
      <c r="D291" s="49">
        <v>359609.86</v>
      </c>
      <c r="E291" s="49"/>
      <c r="F291" s="49"/>
      <c r="G291" s="49"/>
      <c r="H291" s="49"/>
    </row>
    <row r="292" spans="1:8" x14ac:dyDescent="0.2">
      <c r="A292">
        <v>61158</v>
      </c>
      <c r="B292" t="s">
        <v>433</v>
      </c>
      <c r="C292" s="49">
        <v>671766.38</v>
      </c>
      <c r="D292" s="49">
        <v>674398.26</v>
      </c>
      <c r="E292" s="49"/>
      <c r="F292" s="49"/>
      <c r="G292" s="49"/>
      <c r="H292" s="49"/>
    </row>
    <row r="293" spans="1:8" x14ac:dyDescent="0.2">
      <c r="A293">
        <v>62070</v>
      </c>
      <c r="B293" t="s">
        <v>434</v>
      </c>
      <c r="C293" s="49">
        <v>699309.46</v>
      </c>
      <c r="D293" s="49">
        <v>760631.43</v>
      </c>
      <c r="E293" s="49"/>
      <c r="F293" s="49"/>
      <c r="G293" s="49"/>
      <c r="H293" s="49"/>
    </row>
    <row r="294" spans="1:8" x14ac:dyDescent="0.2">
      <c r="A294">
        <v>62072</v>
      </c>
      <c r="B294" t="s">
        <v>435</v>
      </c>
      <c r="C294" s="49">
        <v>5694461.9800000004</v>
      </c>
      <c r="D294" s="49">
        <v>5576429.2199999997</v>
      </c>
      <c r="E294" s="49"/>
      <c r="F294" s="49"/>
      <c r="G294" s="49"/>
      <c r="H294" s="49"/>
    </row>
    <row r="295" spans="1:8" x14ac:dyDescent="0.2">
      <c r="A295">
        <v>63066</v>
      </c>
      <c r="B295" t="s">
        <v>436</v>
      </c>
      <c r="C295" s="49">
        <v>1325152.67</v>
      </c>
      <c r="D295" s="49">
        <v>1291433.53</v>
      </c>
      <c r="F295" s="49"/>
      <c r="G295" s="49"/>
      <c r="H295" s="49"/>
    </row>
    <row r="296" spans="1:8" x14ac:dyDescent="0.2">
      <c r="A296">
        <v>63067</v>
      </c>
      <c r="B296" t="s">
        <v>437</v>
      </c>
      <c r="C296" s="49">
        <v>2153871.9700000002</v>
      </c>
      <c r="D296" s="49">
        <v>2101497.5099999998</v>
      </c>
      <c r="E296" s="49"/>
      <c r="F296" s="49"/>
      <c r="G296" s="49"/>
      <c r="H296" s="49"/>
    </row>
    <row r="297" spans="1:8" x14ac:dyDescent="0.2">
      <c r="A297">
        <v>64072</v>
      </c>
      <c r="B297" t="s">
        <v>438</v>
      </c>
      <c r="C297" s="49">
        <v>949971.59</v>
      </c>
      <c r="D297" s="49">
        <v>966281.01</v>
      </c>
      <c r="E297" s="49"/>
      <c r="F297" s="49"/>
      <c r="G297" s="49"/>
      <c r="H297" s="49"/>
    </row>
    <row r="298" spans="1:8" x14ac:dyDescent="0.2">
      <c r="A298">
        <v>64074</v>
      </c>
      <c r="B298" t="s">
        <v>439</v>
      </c>
      <c r="C298" s="49">
        <v>1789570.46</v>
      </c>
      <c r="D298" s="49">
        <v>1915202.03</v>
      </c>
      <c r="E298" s="49"/>
      <c r="F298" s="49"/>
      <c r="G298" s="49"/>
      <c r="H298" s="49"/>
    </row>
    <row r="299" spans="1:8" x14ac:dyDescent="0.2">
      <c r="A299">
        <v>64075</v>
      </c>
      <c r="B299" t="s">
        <v>440</v>
      </c>
      <c r="C299" s="49">
        <v>9014193.1400000006</v>
      </c>
      <c r="D299" s="49">
        <v>9466396.5600000005</v>
      </c>
      <c r="E299" s="49"/>
      <c r="F299" s="49"/>
      <c r="G299" s="49"/>
      <c r="H299" s="49"/>
    </row>
    <row r="300" spans="1:8" x14ac:dyDescent="0.2">
      <c r="A300">
        <v>65096</v>
      </c>
      <c r="B300" t="s">
        <v>441</v>
      </c>
      <c r="C300" s="49">
        <v>804729.11</v>
      </c>
      <c r="D300">
        <v>0</v>
      </c>
      <c r="E300" s="49"/>
      <c r="F300" s="49"/>
      <c r="G300" s="49"/>
      <c r="H300" s="49"/>
    </row>
    <row r="301" spans="1:8" x14ac:dyDescent="0.2">
      <c r="A301">
        <v>65098</v>
      </c>
      <c r="B301" t="s">
        <v>442</v>
      </c>
      <c r="C301" s="49">
        <v>1109797.8799999999</v>
      </c>
      <c r="D301">
        <v>0</v>
      </c>
      <c r="E301" s="49"/>
      <c r="F301" s="49"/>
      <c r="G301" s="49"/>
      <c r="H301" s="49"/>
    </row>
    <row r="302" spans="1:8" x14ac:dyDescent="0.2">
      <c r="A302">
        <v>66102</v>
      </c>
      <c r="B302" t="s">
        <v>443</v>
      </c>
      <c r="C302" s="49">
        <v>3893680.36</v>
      </c>
      <c r="D302" s="49">
        <v>5027416.5199999996</v>
      </c>
      <c r="E302" s="49"/>
      <c r="F302" s="49"/>
      <c r="G302" s="49"/>
      <c r="H302" s="49"/>
    </row>
    <row r="303" spans="1:8" x14ac:dyDescent="0.2">
      <c r="A303">
        <v>66103</v>
      </c>
      <c r="B303" t="s">
        <v>444</v>
      </c>
      <c r="C303" s="49">
        <v>1081162.58</v>
      </c>
      <c r="D303" s="49">
        <v>1379141.03</v>
      </c>
      <c r="F303" s="49"/>
      <c r="G303" s="49"/>
      <c r="H303" s="49"/>
    </row>
    <row r="304" spans="1:8" x14ac:dyDescent="0.2">
      <c r="A304">
        <v>66104</v>
      </c>
      <c r="B304" t="s">
        <v>445</v>
      </c>
      <c r="C304" s="49">
        <v>1004800.04</v>
      </c>
      <c r="D304" s="49">
        <v>1046278.58</v>
      </c>
      <c r="E304" s="49"/>
      <c r="F304" s="49"/>
      <c r="G304" s="49"/>
      <c r="H304" s="49"/>
    </row>
    <row r="305" spans="1:8" x14ac:dyDescent="0.2">
      <c r="A305">
        <v>66105</v>
      </c>
      <c r="B305" t="s">
        <v>446</v>
      </c>
      <c r="C305" s="49">
        <v>1418569.03</v>
      </c>
      <c r="D305" s="49">
        <v>1408401.38</v>
      </c>
      <c r="E305" s="49"/>
      <c r="F305" s="49"/>
      <c r="G305" s="49"/>
      <c r="H305" s="49"/>
    </row>
    <row r="306" spans="1:8" x14ac:dyDescent="0.2">
      <c r="A306">
        <v>66107</v>
      </c>
      <c r="B306" t="s">
        <v>447</v>
      </c>
      <c r="C306" s="49">
        <v>2437548.81</v>
      </c>
      <c r="D306" s="49">
        <v>2907136.86</v>
      </c>
      <c r="E306" s="49"/>
      <c r="F306" s="49"/>
      <c r="G306" s="49"/>
      <c r="H306" s="49"/>
    </row>
    <row r="307" spans="1:8" x14ac:dyDescent="0.2">
      <c r="A307">
        <v>67055</v>
      </c>
      <c r="B307" t="s">
        <v>448</v>
      </c>
      <c r="C307" s="49">
        <v>3178587.57</v>
      </c>
      <c r="D307" s="49">
        <v>3454067.42</v>
      </c>
      <c r="E307" s="49"/>
      <c r="F307" s="49"/>
      <c r="G307" s="49"/>
      <c r="H307" s="49"/>
    </row>
    <row r="308" spans="1:8" x14ac:dyDescent="0.2">
      <c r="A308">
        <v>67061</v>
      </c>
      <c r="B308" t="s">
        <v>449</v>
      </c>
      <c r="C308" s="49">
        <v>3523109.29</v>
      </c>
      <c r="D308" s="49">
        <v>3551904.35</v>
      </c>
      <c r="E308" s="49"/>
      <c r="F308" s="49"/>
      <c r="G308" s="49"/>
      <c r="H308" s="49"/>
    </row>
    <row r="309" spans="1:8" x14ac:dyDescent="0.2">
      <c r="A309">
        <v>68070</v>
      </c>
      <c r="B309" t="s">
        <v>450</v>
      </c>
      <c r="C309" s="49">
        <v>2991632.22</v>
      </c>
      <c r="D309" s="49">
        <v>3987090.89</v>
      </c>
      <c r="E309" s="49"/>
      <c r="F309" s="49"/>
      <c r="G309" s="49"/>
      <c r="H309" s="49"/>
    </row>
    <row r="310" spans="1:8" x14ac:dyDescent="0.2">
      <c r="A310">
        <v>68071</v>
      </c>
      <c r="B310" t="s">
        <v>451</v>
      </c>
      <c r="C310" s="49">
        <v>333122.43</v>
      </c>
      <c r="D310" s="49">
        <v>340129.73</v>
      </c>
      <c r="E310" s="49"/>
      <c r="F310" s="49"/>
      <c r="G310" s="49"/>
      <c r="H310" s="49"/>
    </row>
    <row r="311" spans="1:8" x14ac:dyDescent="0.2">
      <c r="A311">
        <v>68072</v>
      </c>
      <c r="B311" t="s">
        <v>452</v>
      </c>
      <c r="C311" s="49">
        <v>179113.36</v>
      </c>
      <c r="D311" s="49">
        <v>182705.99</v>
      </c>
      <c r="F311" s="49"/>
      <c r="G311" s="49"/>
      <c r="H311" s="49"/>
    </row>
    <row r="312" spans="1:8" x14ac:dyDescent="0.2">
      <c r="A312">
        <v>68073</v>
      </c>
      <c r="B312" t="s">
        <v>453</v>
      </c>
      <c r="C312" s="49">
        <v>1577110.87</v>
      </c>
      <c r="D312" s="49">
        <v>1588393.48</v>
      </c>
      <c r="E312" s="49"/>
      <c r="F312" s="49"/>
      <c r="G312" s="49"/>
      <c r="H312" s="49"/>
    </row>
    <row r="313" spans="1:8" x14ac:dyDescent="0.2">
      <c r="A313">
        <v>68074</v>
      </c>
      <c r="B313" t="s">
        <v>454</v>
      </c>
      <c r="C313" s="49">
        <v>825785.31</v>
      </c>
      <c r="D313" s="49">
        <v>861318.15</v>
      </c>
      <c r="E313" s="49"/>
      <c r="F313" s="49"/>
      <c r="G313" s="49"/>
      <c r="H313" s="49"/>
    </row>
    <row r="314" spans="1:8" x14ac:dyDescent="0.2">
      <c r="A314">
        <v>68075</v>
      </c>
      <c r="B314" t="s">
        <v>455</v>
      </c>
      <c r="C314" s="49">
        <v>594165.73</v>
      </c>
      <c r="D314" s="49">
        <v>625644.52</v>
      </c>
      <c r="F314" s="49"/>
      <c r="G314" s="49"/>
      <c r="H314" s="49"/>
    </row>
    <row r="315" spans="1:8" x14ac:dyDescent="0.2">
      <c r="A315">
        <v>69104</v>
      </c>
      <c r="B315" t="s">
        <v>456</v>
      </c>
      <c r="C315" s="49">
        <v>256701.27</v>
      </c>
      <c r="D315" s="49">
        <v>269742.93</v>
      </c>
      <c r="F315" s="49"/>
      <c r="G315" s="49"/>
      <c r="H315" s="49"/>
    </row>
    <row r="316" spans="1:8" x14ac:dyDescent="0.2">
      <c r="A316">
        <v>69106</v>
      </c>
      <c r="B316" t="s">
        <v>457</v>
      </c>
      <c r="C316" s="49">
        <v>2200234.98</v>
      </c>
      <c r="D316" s="49">
        <v>2195981.5099999998</v>
      </c>
      <c r="F316" s="49"/>
      <c r="G316" s="49"/>
      <c r="H316" s="49"/>
    </row>
    <row r="317" spans="1:8" x14ac:dyDescent="0.2">
      <c r="A317">
        <v>69107</v>
      </c>
      <c r="B317" t="s">
        <v>458</v>
      </c>
      <c r="C317" s="49">
        <v>278094.74</v>
      </c>
      <c r="D317">
        <v>0</v>
      </c>
      <c r="F317" s="49"/>
      <c r="G317" s="49"/>
      <c r="H317" s="49"/>
    </row>
    <row r="318" spans="1:8" x14ac:dyDescent="0.2">
      <c r="A318">
        <v>69108</v>
      </c>
      <c r="B318" t="s">
        <v>459</v>
      </c>
      <c r="C318" s="49">
        <v>940354.74</v>
      </c>
      <c r="D318" s="49">
        <v>975068.39</v>
      </c>
      <c r="E318" s="49"/>
      <c r="F318" s="49"/>
      <c r="G318" s="49"/>
      <c r="H318" s="49"/>
    </row>
    <row r="319" spans="1:8" x14ac:dyDescent="0.2">
      <c r="A319">
        <v>69109</v>
      </c>
      <c r="B319" t="s">
        <v>460</v>
      </c>
      <c r="C319" s="49">
        <v>1453000.52</v>
      </c>
      <c r="D319" s="49">
        <v>1745943.87</v>
      </c>
      <c r="E319" s="49"/>
      <c r="F319" s="49"/>
      <c r="G319" s="49"/>
      <c r="H319" s="49"/>
    </row>
    <row r="320" spans="1:8" x14ac:dyDescent="0.2">
      <c r="A320">
        <v>70092</v>
      </c>
      <c r="B320" t="s">
        <v>461</v>
      </c>
      <c r="C320" s="49">
        <v>1293608.81</v>
      </c>
      <c r="D320" s="49">
        <v>1513861.11</v>
      </c>
      <c r="E320" s="49"/>
      <c r="F320" s="49"/>
      <c r="G320" s="49"/>
      <c r="H320" s="49"/>
    </row>
    <row r="321" spans="1:8" x14ac:dyDescent="0.2">
      <c r="A321">
        <v>70093</v>
      </c>
      <c r="B321" t="s">
        <v>462</v>
      </c>
      <c r="C321" s="49">
        <v>3281704.09</v>
      </c>
      <c r="D321" s="49">
        <v>3481616.91</v>
      </c>
      <c r="E321" s="49"/>
      <c r="F321" s="49"/>
      <c r="G321" s="49"/>
      <c r="H321" s="49"/>
    </row>
    <row r="322" spans="1:8" x14ac:dyDescent="0.2">
      <c r="A322">
        <v>71091</v>
      </c>
      <c r="B322" t="s">
        <v>463</v>
      </c>
      <c r="C322" s="49">
        <v>1620356.42</v>
      </c>
      <c r="D322" s="49">
        <v>1803085.76</v>
      </c>
      <c r="E322" s="49"/>
      <c r="F322" s="49"/>
      <c r="G322" s="49"/>
      <c r="H322" s="49"/>
    </row>
    <row r="323" spans="1:8" x14ac:dyDescent="0.2">
      <c r="A323">
        <v>71092</v>
      </c>
      <c r="B323" t="s">
        <v>464</v>
      </c>
      <c r="C323" s="49">
        <v>2069894.16</v>
      </c>
      <c r="D323" s="49">
        <v>1967290.17</v>
      </c>
      <c r="E323" s="49"/>
      <c r="F323" s="49"/>
      <c r="G323" s="49"/>
      <c r="H323" s="49"/>
    </row>
    <row r="324" spans="1:8" x14ac:dyDescent="0.2">
      <c r="A324">
        <v>72066</v>
      </c>
      <c r="B324" t="s">
        <v>465</v>
      </c>
      <c r="C324" s="49">
        <v>943707.54</v>
      </c>
      <c r="D324" s="49">
        <v>983295.2</v>
      </c>
      <c r="F324" s="49"/>
      <c r="G324" s="49"/>
      <c r="H324" s="49"/>
    </row>
    <row r="325" spans="1:8" x14ac:dyDescent="0.2">
      <c r="A325">
        <v>72068</v>
      </c>
      <c r="B325" t="s">
        <v>466</v>
      </c>
      <c r="C325" s="49">
        <v>2729755.73</v>
      </c>
      <c r="D325" s="49">
        <v>2643609.2400000002</v>
      </c>
      <c r="E325" s="49"/>
      <c r="F325" s="49"/>
      <c r="G325" s="49"/>
      <c r="H325" s="49"/>
    </row>
    <row r="326" spans="1:8" x14ac:dyDescent="0.2">
      <c r="A326">
        <v>72073</v>
      </c>
      <c r="B326" t="s">
        <v>467</v>
      </c>
      <c r="C326" s="49">
        <v>1254360.17</v>
      </c>
      <c r="D326" s="49">
        <v>1299483.82</v>
      </c>
      <c r="E326" s="49"/>
      <c r="F326" s="49"/>
      <c r="G326" s="49"/>
      <c r="H326" s="49"/>
    </row>
    <row r="327" spans="1:8" x14ac:dyDescent="0.2">
      <c r="A327">
        <v>72074</v>
      </c>
      <c r="B327" t="s">
        <v>468</v>
      </c>
      <c r="C327" s="49">
        <v>3071989.07</v>
      </c>
      <c r="D327" s="49">
        <v>3022588.68</v>
      </c>
      <c r="E327" s="49"/>
      <c r="F327" s="49"/>
      <c r="G327" s="49"/>
      <c r="H327" s="49"/>
    </row>
    <row r="328" spans="1:8" x14ac:dyDescent="0.2">
      <c r="A328">
        <v>73099</v>
      </c>
      <c r="B328" t="s">
        <v>469</v>
      </c>
      <c r="C328" s="49">
        <v>5471824.2599999998</v>
      </c>
      <c r="D328" s="49">
        <v>5718753.3300000001</v>
      </c>
      <c r="F328" s="49"/>
      <c r="G328" s="49"/>
      <c r="H328" s="49"/>
    </row>
    <row r="329" spans="1:8" x14ac:dyDescent="0.2">
      <c r="A329">
        <v>73102</v>
      </c>
      <c r="B329" t="s">
        <v>470</v>
      </c>
      <c r="C329" s="49">
        <v>2147356.65</v>
      </c>
      <c r="D329" s="49">
        <v>2595115.62</v>
      </c>
      <c r="E329" s="49"/>
      <c r="F329" s="49"/>
      <c r="G329" s="49"/>
      <c r="H329" s="49"/>
    </row>
    <row r="330" spans="1:8" x14ac:dyDescent="0.2">
      <c r="A330">
        <v>73105</v>
      </c>
      <c r="B330" t="s">
        <v>471</v>
      </c>
      <c r="C330" s="49">
        <v>723507.07</v>
      </c>
      <c r="D330">
        <v>0</v>
      </c>
      <c r="E330" s="49"/>
      <c r="F330" s="49"/>
      <c r="G330" s="49"/>
      <c r="H330" s="49"/>
    </row>
    <row r="331" spans="1:8" x14ac:dyDescent="0.2">
      <c r="A331">
        <v>73106</v>
      </c>
      <c r="B331" t="s">
        <v>472</v>
      </c>
      <c r="C331" s="49">
        <v>4934990.3600000003</v>
      </c>
      <c r="D331" s="49">
        <v>5064084.96</v>
      </c>
      <c r="E331" s="49"/>
      <c r="F331" s="49"/>
      <c r="G331" s="49"/>
      <c r="H331" s="49"/>
    </row>
    <row r="332" spans="1:8" x14ac:dyDescent="0.2">
      <c r="A332">
        <v>73108</v>
      </c>
      <c r="B332" t="s">
        <v>758</v>
      </c>
      <c r="C332" s="49">
        <v>10488437.98</v>
      </c>
      <c r="D332" s="49">
        <v>11575400.970000001</v>
      </c>
      <c r="E332" s="49"/>
      <c r="F332" s="49"/>
      <c r="G332" s="49"/>
      <c r="H332" s="49"/>
    </row>
    <row r="333" spans="1:8" x14ac:dyDescent="0.2">
      <c r="A333">
        <v>74187</v>
      </c>
      <c r="B333" t="s">
        <v>474</v>
      </c>
      <c r="C333" s="49">
        <v>748025.37</v>
      </c>
      <c r="D333" s="49">
        <v>798841.04</v>
      </c>
      <c r="E333" s="49"/>
      <c r="F333" s="49"/>
      <c r="G333" s="49"/>
      <c r="H333" s="49"/>
    </row>
    <row r="334" spans="1:8" x14ac:dyDescent="0.2">
      <c r="A334">
        <v>74190</v>
      </c>
      <c r="B334" t="s">
        <v>475</v>
      </c>
      <c r="C334" s="49">
        <v>1118742.92</v>
      </c>
      <c r="D334" s="49">
        <v>1154524.6100000001</v>
      </c>
      <c r="E334" s="49"/>
      <c r="F334" s="49"/>
      <c r="G334" s="49"/>
      <c r="H334" s="49"/>
    </row>
    <row r="335" spans="1:8" x14ac:dyDescent="0.2">
      <c r="A335">
        <v>74194</v>
      </c>
      <c r="B335" t="s">
        <v>476</v>
      </c>
      <c r="C335" s="49">
        <v>1127901.8799999999</v>
      </c>
      <c r="D335">
        <v>0</v>
      </c>
      <c r="E335" s="49"/>
      <c r="F335" s="49"/>
      <c r="G335" s="49"/>
      <c r="H335" s="49"/>
    </row>
    <row r="336" spans="1:8" x14ac:dyDescent="0.2">
      <c r="A336">
        <v>74195</v>
      </c>
      <c r="B336" t="s">
        <v>477</v>
      </c>
      <c r="C336" s="49">
        <v>888651.21</v>
      </c>
      <c r="D336">
        <v>0</v>
      </c>
      <c r="F336" s="49"/>
      <c r="G336" s="49"/>
      <c r="H336" s="49"/>
    </row>
    <row r="337" spans="1:8" x14ac:dyDescent="0.2">
      <c r="A337">
        <v>74197</v>
      </c>
      <c r="B337" t="s">
        <v>478</v>
      </c>
      <c r="C337" s="49">
        <v>1102584.6599999999</v>
      </c>
      <c r="D337" s="49">
        <v>1218277.93</v>
      </c>
      <c r="F337" s="49"/>
      <c r="G337" s="49"/>
      <c r="H337" s="49"/>
    </row>
    <row r="338" spans="1:8" x14ac:dyDescent="0.2">
      <c r="A338">
        <v>74201</v>
      </c>
      <c r="B338" t="s">
        <v>479</v>
      </c>
      <c r="C338" s="49">
        <v>1575067.49</v>
      </c>
      <c r="D338" s="49">
        <v>1659988</v>
      </c>
      <c r="E338" s="49"/>
      <c r="F338" s="49"/>
      <c r="G338" s="49"/>
      <c r="H338" s="49"/>
    </row>
    <row r="339" spans="1:8" x14ac:dyDescent="0.2">
      <c r="A339">
        <v>74202</v>
      </c>
      <c r="B339" t="s">
        <v>480</v>
      </c>
      <c r="C339" s="49">
        <v>994272.24</v>
      </c>
      <c r="D339" s="49">
        <v>1113663.1599999999</v>
      </c>
      <c r="E339" s="49"/>
      <c r="F339" s="49"/>
      <c r="G339" s="49"/>
      <c r="H339" s="49"/>
    </row>
    <row r="340" spans="1:8" x14ac:dyDescent="0.2">
      <c r="A340">
        <v>75084</v>
      </c>
      <c r="B340" t="s">
        <v>481</v>
      </c>
      <c r="C340" s="49">
        <v>786284.2</v>
      </c>
      <c r="D340" s="49">
        <v>874165.73</v>
      </c>
      <c r="E340" s="49"/>
      <c r="F340" s="49"/>
      <c r="G340" s="49"/>
      <c r="H340" s="49"/>
    </row>
    <row r="341" spans="1:8" x14ac:dyDescent="0.2">
      <c r="A341">
        <v>75085</v>
      </c>
      <c r="B341" t="s">
        <v>482</v>
      </c>
      <c r="C341" s="49">
        <v>2189108.83</v>
      </c>
      <c r="D341" s="49">
        <v>2475236.2599999998</v>
      </c>
      <c r="E341" s="49"/>
      <c r="F341" s="49"/>
      <c r="G341" s="49"/>
      <c r="H341" s="49"/>
    </row>
    <row r="342" spans="1:8" x14ac:dyDescent="0.2">
      <c r="A342">
        <v>75086</v>
      </c>
      <c r="B342" t="s">
        <v>483</v>
      </c>
      <c r="C342" s="49">
        <v>947859.42</v>
      </c>
      <c r="D342" s="49">
        <v>991459.21</v>
      </c>
      <c r="F342" s="49"/>
      <c r="G342" s="49"/>
      <c r="H342" s="49"/>
    </row>
    <row r="343" spans="1:8" x14ac:dyDescent="0.2">
      <c r="A343">
        <v>75087</v>
      </c>
      <c r="B343" t="s">
        <v>484</v>
      </c>
      <c r="C343" s="49">
        <v>2461259.9700000002</v>
      </c>
      <c r="D343" s="49">
        <v>2584765.9</v>
      </c>
      <c r="E343" s="49"/>
      <c r="F343" s="49"/>
      <c r="G343" s="49"/>
      <c r="H343" s="49"/>
    </row>
    <row r="344" spans="1:8" x14ac:dyDescent="0.2">
      <c r="A344">
        <v>76081</v>
      </c>
      <c r="B344" t="s">
        <v>485</v>
      </c>
      <c r="C344" s="49">
        <v>879640.21</v>
      </c>
      <c r="D344" s="49">
        <v>1052300.1399999999</v>
      </c>
      <c r="F344" s="49"/>
      <c r="G344" s="49"/>
      <c r="H344" s="49"/>
    </row>
    <row r="345" spans="1:8" x14ac:dyDescent="0.2">
      <c r="A345">
        <v>76082</v>
      </c>
      <c r="B345" t="s">
        <v>486</v>
      </c>
      <c r="C345" s="49">
        <v>1743009.93</v>
      </c>
      <c r="D345" s="49">
        <v>1805028.44</v>
      </c>
      <c r="E345" s="49"/>
      <c r="F345" s="49"/>
      <c r="G345" s="49"/>
      <c r="H345" s="49"/>
    </row>
    <row r="346" spans="1:8" x14ac:dyDescent="0.2">
      <c r="A346">
        <v>76083</v>
      </c>
      <c r="B346" t="s">
        <v>487</v>
      </c>
      <c r="C346" s="49">
        <v>1359014.4</v>
      </c>
      <c r="D346" s="49">
        <v>1270962.54</v>
      </c>
      <c r="E346" s="49"/>
      <c r="F346" s="49"/>
      <c r="G346" s="49"/>
      <c r="H346" s="49"/>
    </row>
    <row r="347" spans="1:8" x14ac:dyDescent="0.2">
      <c r="A347">
        <v>77100</v>
      </c>
      <c r="B347" t="s">
        <v>488</v>
      </c>
      <c r="C347" s="49">
        <v>341750.61</v>
      </c>
      <c r="D347">
        <v>0</v>
      </c>
      <c r="E347" s="49"/>
      <c r="F347" s="49"/>
      <c r="G347" s="49"/>
      <c r="H347" s="49"/>
    </row>
    <row r="348" spans="1:8" x14ac:dyDescent="0.2">
      <c r="A348">
        <v>77101</v>
      </c>
      <c r="B348" t="s">
        <v>489</v>
      </c>
      <c r="C348" s="49">
        <v>1521141.28</v>
      </c>
      <c r="D348" s="49">
        <v>1709590.92</v>
      </c>
      <c r="F348" s="49"/>
      <c r="G348" s="49"/>
      <c r="H348" s="49"/>
    </row>
    <row r="349" spans="1:8" x14ac:dyDescent="0.2">
      <c r="A349">
        <v>77102</v>
      </c>
      <c r="B349" t="s">
        <v>490</v>
      </c>
      <c r="C349" s="49">
        <v>1959908.57</v>
      </c>
      <c r="D349" s="49">
        <v>1852430.99</v>
      </c>
      <c r="F349" s="49"/>
      <c r="G349" s="49"/>
      <c r="H349" s="49"/>
    </row>
    <row r="350" spans="1:8" x14ac:dyDescent="0.2">
      <c r="A350">
        <v>77103</v>
      </c>
      <c r="B350" t="s">
        <v>491</v>
      </c>
      <c r="C350" s="49">
        <v>1111858.69</v>
      </c>
      <c r="D350">
        <v>0</v>
      </c>
      <c r="F350" s="49"/>
      <c r="G350" s="49"/>
      <c r="H350" s="49"/>
    </row>
    <row r="351" spans="1:8" x14ac:dyDescent="0.2">
      <c r="A351">
        <v>77104</v>
      </c>
      <c r="B351" t="s">
        <v>492</v>
      </c>
      <c r="C351" s="49">
        <v>537775.79</v>
      </c>
      <c r="D351" s="49">
        <v>568189.97</v>
      </c>
      <c r="F351" s="49"/>
      <c r="G351" s="49"/>
      <c r="H351" s="49"/>
    </row>
    <row r="352" spans="1:8" x14ac:dyDescent="0.2">
      <c r="A352">
        <v>78001</v>
      </c>
      <c r="B352" t="s">
        <v>493</v>
      </c>
      <c r="C352" s="49">
        <v>1507388.24</v>
      </c>
      <c r="D352" s="49">
        <v>1624171.77</v>
      </c>
      <c r="E352" s="49"/>
      <c r="F352" s="49"/>
      <c r="G352" s="49"/>
      <c r="H352" s="49"/>
    </row>
    <row r="353" spans="1:8" x14ac:dyDescent="0.2">
      <c r="A353">
        <v>78002</v>
      </c>
      <c r="B353" t="s">
        <v>494</v>
      </c>
      <c r="C353" s="49">
        <v>4400605.6900000004</v>
      </c>
      <c r="D353" s="49">
        <v>4535471.32</v>
      </c>
      <c r="E353" s="49"/>
      <c r="F353" s="49"/>
      <c r="G353" s="49"/>
      <c r="H353" s="49"/>
    </row>
    <row r="354" spans="1:8" x14ac:dyDescent="0.2">
      <c r="A354">
        <v>78003</v>
      </c>
      <c r="B354" t="s">
        <v>495</v>
      </c>
      <c r="C354" s="49">
        <v>965675.44</v>
      </c>
      <c r="D354">
        <v>0</v>
      </c>
      <c r="E354" s="49"/>
      <c r="F354" s="49"/>
      <c r="G354" s="49"/>
      <c r="H354" s="49"/>
    </row>
    <row r="355" spans="1:8" x14ac:dyDescent="0.2">
      <c r="A355">
        <v>78004</v>
      </c>
      <c r="B355" t="s">
        <v>496</v>
      </c>
      <c r="C355" s="49">
        <v>1168298.1200000001</v>
      </c>
      <c r="D355" s="49">
        <v>1170920.8999999999</v>
      </c>
      <c r="E355" s="49"/>
      <c r="F355" s="49"/>
      <c r="G355" s="49"/>
      <c r="H355" s="49"/>
    </row>
    <row r="356" spans="1:8" x14ac:dyDescent="0.2">
      <c r="A356">
        <v>78005</v>
      </c>
      <c r="B356" t="s">
        <v>497</v>
      </c>
      <c r="C356" s="49">
        <v>3065522.4</v>
      </c>
      <c r="D356" s="49">
        <v>3440157.15</v>
      </c>
      <c r="E356" s="49"/>
      <c r="F356" s="49"/>
      <c r="G356" s="49"/>
      <c r="H356" s="49"/>
    </row>
    <row r="357" spans="1:8" x14ac:dyDescent="0.2">
      <c r="A357">
        <v>78009</v>
      </c>
      <c r="B357" t="s">
        <v>498</v>
      </c>
      <c r="C357" s="49">
        <v>1020156.54</v>
      </c>
      <c r="D357" s="49">
        <v>1116948.28</v>
      </c>
      <c r="E357" s="49"/>
      <c r="F357" s="49"/>
      <c r="G357" s="49"/>
      <c r="H357" s="49"/>
    </row>
    <row r="358" spans="1:8" x14ac:dyDescent="0.2">
      <c r="A358">
        <v>78012</v>
      </c>
      <c r="B358" t="s">
        <v>499</v>
      </c>
      <c r="C358" s="49">
        <v>6514330.6200000001</v>
      </c>
      <c r="D358" s="49">
        <v>6381357.2699999996</v>
      </c>
      <c r="E358" s="49"/>
      <c r="F358" s="49"/>
      <c r="G358" s="49"/>
      <c r="H358" s="49"/>
    </row>
    <row r="359" spans="1:8" x14ac:dyDescent="0.2">
      <c r="A359">
        <v>79077</v>
      </c>
      <c r="B359" t="s">
        <v>500</v>
      </c>
      <c r="C359" s="49">
        <v>3351365.03</v>
      </c>
      <c r="D359" s="49">
        <v>3388456.93</v>
      </c>
    </row>
    <row r="360" spans="1:8" x14ac:dyDescent="0.2">
      <c r="A360">
        <v>79078</v>
      </c>
      <c r="B360" t="s">
        <v>501</v>
      </c>
      <c r="C360" s="49">
        <v>199029.81</v>
      </c>
      <c r="D360" s="49">
        <v>232011</v>
      </c>
      <c r="E360" s="49"/>
      <c r="F360" s="49"/>
      <c r="G360" s="49"/>
      <c r="H360" s="49"/>
    </row>
    <row r="361" spans="1:8" x14ac:dyDescent="0.2">
      <c r="A361">
        <v>80116</v>
      </c>
      <c r="B361" t="s">
        <v>502</v>
      </c>
      <c r="C361" s="49">
        <v>1321388.04</v>
      </c>
      <c r="D361" s="49">
        <v>1388246.34</v>
      </c>
      <c r="F361" s="49"/>
      <c r="G361" s="49"/>
      <c r="H361" s="49"/>
    </row>
    <row r="362" spans="1:8" x14ac:dyDescent="0.2">
      <c r="A362">
        <v>80118</v>
      </c>
      <c r="B362" t="s">
        <v>503</v>
      </c>
      <c r="C362" s="49">
        <v>1038267.69</v>
      </c>
      <c r="D362" s="49">
        <v>1188317.58</v>
      </c>
      <c r="E362" s="49"/>
      <c r="F362" s="49"/>
      <c r="G362" s="49"/>
      <c r="H362" s="49"/>
    </row>
    <row r="363" spans="1:8" x14ac:dyDescent="0.2">
      <c r="A363">
        <v>80119</v>
      </c>
      <c r="B363" t="s">
        <v>504</v>
      </c>
      <c r="C363" s="49">
        <v>1809073.42</v>
      </c>
      <c r="D363" s="49">
        <v>2011057.84</v>
      </c>
      <c r="E363" s="49"/>
      <c r="F363" s="49"/>
      <c r="G363" s="49"/>
      <c r="H363" s="49"/>
    </row>
    <row r="364" spans="1:8" x14ac:dyDescent="0.2">
      <c r="A364">
        <v>80121</v>
      </c>
      <c r="B364" t="s">
        <v>505</v>
      </c>
      <c r="C364" s="49">
        <v>1438007.95</v>
      </c>
      <c r="D364" s="49">
        <v>1685125.25</v>
      </c>
      <c r="E364" s="49"/>
      <c r="F364" s="49"/>
      <c r="G364" s="49"/>
      <c r="H364" s="49"/>
    </row>
    <row r="365" spans="1:8" x14ac:dyDescent="0.2">
      <c r="A365">
        <v>80122</v>
      </c>
      <c r="B365" t="s">
        <v>506</v>
      </c>
      <c r="C365" s="49">
        <v>265520.63</v>
      </c>
      <c r="D365" s="49">
        <v>266161.5</v>
      </c>
      <c r="E365" s="49"/>
      <c r="F365" s="49"/>
      <c r="G365" s="49"/>
      <c r="H365" s="49"/>
    </row>
    <row r="366" spans="1:8" x14ac:dyDescent="0.2">
      <c r="A366">
        <v>80125</v>
      </c>
      <c r="B366" t="s">
        <v>507</v>
      </c>
      <c r="C366" s="49">
        <v>9403123.2699999996</v>
      </c>
      <c r="D366" s="49">
        <v>10762304.789999999</v>
      </c>
      <c r="E366" s="49"/>
      <c r="F366" s="49"/>
      <c r="G366" s="49"/>
      <c r="H366" s="49"/>
    </row>
    <row r="367" spans="1:8" x14ac:dyDescent="0.2">
      <c r="A367">
        <v>81094</v>
      </c>
      <c r="B367" t="s">
        <v>508</v>
      </c>
      <c r="C367" s="49">
        <v>6077013.5700000003</v>
      </c>
      <c r="D367" s="49">
        <v>6367421.0499999998</v>
      </c>
      <c r="E367" s="49"/>
      <c r="F367" s="49"/>
      <c r="G367" s="49"/>
      <c r="H367" s="49"/>
    </row>
    <row r="368" spans="1:8" x14ac:dyDescent="0.2">
      <c r="A368">
        <v>81095</v>
      </c>
      <c r="B368" t="s">
        <v>509</v>
      </c>
      <c r="C368" s="49">
        <v>1763592.53</v>
      </c>
      <c r="D368" s="49">
        <v>1783979.62</v>
      </c>
      <c r="E368" s="49"/>
      <c r="F368" s="49"/>
      <c r="G368" s="49"/>
      <c r="H368" s="49"/>
    </row>
    <row r="369" spans="1:8" x14ac:dyDescent="0.2">
      <c r="A369">
        <v>81096</v>
      </c>
      <c r="B369" t="s">
        <v>510</v>
      </c>
      <c r="C369" s="49">
        <v>12475401.42</v>
      </c>
      <c r="D369" s="49">
        <v>13244624.59</v>
      </c>
      <c r="E369" s="49"/>
      <c r="F369" s="49"/>
      <c r="G369" s="49"/>
      <c r="H369" s="49"/>
    </row>
    <row r="370" spans="1:8" x14ac:dyDescent="0.2">
      <c r="A370">
        <v>81097</v>
      </c>
      <c r="B370" t="s">
        <v>511</v>
      </c>
      <c r="C370" s="49">
        <v>869880.46</v>
      </c>
      <c r="D370">
        <v>0</v>
      </c>
      <c r="E370" s="49"/>
      <c r="F370" s="49"/>
      <c r="G370" s="49"/>
      <c r="H370" s="49"/>
    </row>
    <row r="371" spans="1:8" x14ac:dyDescent="0.2">
      <c r="A371">
        <v>82100</v>
      </c>
      <c r="B371" t="s">
        <v>512</v>
      </c>
      <c r="C371" s="49">
        <v>4285653.0199999996</v>
      </c>
      <c r="D371" s="49">
        <v>4005460.12</v>
      </c>
      <c r="F371" s="49"/>
      <c r="G371" s="49"/>
      <c r="H371" s="49"/>
    </row>
    <row r="372" spans="1:8" x14ac:dyDescent="0.2">
      <c r="A372">
        <v>82101</v>
      </c>
      <c r="B372" t="s">
        <v>513</v>
      </c>
      <c r="C372" s="49">
        <v>1352719.5</v>
      </c>
      <c r="D372" s="49">
        <v>1454277.73</v>
      </c>
      <c r="E372" s="49"/>
      <c r="F372" s="49"/>
      <c r="G372" s="49"/>
      <c r="H372" s="49"/>
    </row>
    <row r="373" spans="1:8" x14ac:dyDescent="0.2">
      <c r="A373">
        <v>82105</v>
      </c>
      <c r="B373" t="s">
        <v>514</v>
      </c>
      <c r="C373" s="49">
        <v>58262.26</v>
      </c>
      <c r="D373">
        <v>0</v>
      </c>
      <c r="E373" s="49"/>
      <c r="F373" s="49"/>
      <c r="G373" s="49"/>
      <c r="H373" s="49"/>
    </row>
    <row r="374" spans="1:8" x14ac:dyDescent="0.2">
      <c r="A374">
        <v>82108</v>
      </c>
      <c r="B374" t="s">
        <v>515</v>
      </c>
      <c r="C374" s="49">
        <v>2414879.98</v>
      </c>
      <c r="D374" s="49">
        <v>2325509.98</v>
      </c>
      <c r="F374" s="49"/>
      <c r="G374" s="49"/>
      <c r="H374" s="49"/>
    </row>
    <row r="375" spans="1:8" x14ac:dyDescent="0.2">
      <c r="A375">
        <v>83001</v>
      </c>
      <c r="B375" t="s">
        <v>516</v>
      </c>
      <c r="C375" s="49">
        <v>2568981.2799999998</v>
      </c>
      <c r="D375" s="49">
        <v>2742678.79</v>
      </c>
      <c r="E375" s="49"/>
      <c r="F375" s="49"/>
      <c r="G375" s="49"/>
      <c r="H375" s="49"/>
    </row>
    <row r="376" spans="1:8" x14ac:dyDescent="0.2">
      <c r="A376">
        <v>83002</v>
      </c>
      <c r="B376" t="s">
        <v>517</v>
      </c>
      <c r="C376" s="49">
        <v>1617096.65</v>
      </c>
      <c r="D376" s="49">
        <v>1437732.55</v>
      </c>
      <c r="E376" s="49"/>
      <c r="F376" s="49"/>
      <c r="G376" s="49"/>
      <c r="H376" s="49"/>
    </row>
    <row r="377" spans="1:8" x14ac:dyDescent="0.2">
      <c r="A377">
        <v>83003</v>
      </c>
      <c r="B377" t="s">
        <v>518</v>
      </c>
      <c r="C377" s="49">
        <v>2587943.38</v>
      </c>
      <c r="D377" s="49">
        <v>2804726.14</v>
      </c>
      <c r="E377" s="49"/>
      <c r="F377" s="49"/>
      <c r="G377" s="49"/>
      <c r="H377" s="49"/>
    </row>
    <row r="378" spans="1:8" x14ac:dyDescent="0.2">
      <c r="A378">
        <v>83005</v>
      </c>
      <c r="B378" t="s">
        <v>519</v>
      </c>
      <c r="C378" s="49">
        <v>12414549.77</v>
      </c>
      <c r="D378" s="49">
        <v>12936662.08</v>
      </c>
      <c r="E378" s="49"/>
      <c r="F378" s="49"/>
      <c r="G378" s="49"/>
      <c r="H378" s="49"/>
    </row>
    <row r="379" spans="1:8" x14ac:dyDescent="0.2">
      <c r="A379">
        <v>84001</v>
      </c>
      <c r="B379" t="s">
        <v>520</v>
      </c>
      <c r="C379" s="49">
        <v>8268222.7699999996</v>
      </c>
      <c r="D379" s="49">
        <v>9134595.1899999995</v>
      </c>
      <c r="E379" s="49"/>
      <c r="F379" s="49"/>
      <c r="G379" s="49"/>
      <c r="H379" s="49"/>
    </row>
    <row r="380" spans="1:8" x14ac:dyDescent="0.2">
      <c r="A380">
        <v>84002</v>
      </c>
      <c r="B380" t="s">
        <v>521</v>
      </c>
      <c r="C380" s="49">
        <v>1484009.92</v>
      </c>
      <c r="D380" s="49">
        <v>1540807.56</v>
      </c>
      <c r="E380" s="49"/>
      <c r="F380" s="49"/>
      <c r="G380" s="49"/>
      <c r="H380" s="49"/>
    </row>
    <row r="381" spans="1:8" x14ac:dyDescent="0.2">
      <c r="A381">
        <v>84003</v>
      </c>
      <c r="B381" t="s">
        <v>522</v>
      </c>
      <c r="C381" s="49">
        <v>953824.49</v>
      </c>
      <c r="D381" s="49">
        <v>1009917.62</v>
      </c>
      <c r="E381" s="49"/>
      <c r="F381" s="49"/>
      <c r="G381" s="49"/>
      <c r="H381" s="49"/>
    </row>
    <row r="382" spans="1:8" x14ac:dyDescent="0.2">
      <c r="A382">
        <v>84004</v>
      </c>
      <c r="B382" t="s">
        <v>523</v>
      </c>
      <c r="C382" s="49">
        <v>1381562.64</v>
      </c>
      <c r="D382" s="49">
        <v>1451163.43</v>
      </c>
      <c r="E382" s="49"/>
      <c r="F382" s="49"/>
      <c r="G382" s="49"/>
      <c r="H382" s="49"/>
    </row>
    <row r="383" spans="1:8" x14ac:dyDescent="0.2">
      <c r="A383">
        <v>84005</v>
      </c>
      <c r="B383" t="s">
        <v>524</v>
      </c>
      <c r="C383" s="49">
        <v>2016470.17</v>
      </c>
      <c r="D383" s="49">
        <v>2263549.4900000002</v>
      </c>
      <c r="E383" s="49"/>
      <c r="F383" s="49"/>
      <c r="G383" s="49"/>
      <c r="H383" s="49"/>
    </row>
    <row r="384" spans="1:8" x14ac:dyDescent="0.2">
      <c r="A384">
        <v>84006</v>
      </c>
      <c r="B384" t="s">
        <v>525</v>
      </c>
      <c r="C384" s="49">
        <v>3021109.08</v>
      </c>
      <c r="D384" s="49">
        <v>3161223.61</v>
      </c>
      <c r="E384" s="49"/>
      <c r="F384" s="49"/>
      <c r="G384" s="49"/>
      <c r="H384" s="49"/>
    </row>
    <row r="385" spans="1:8" x14ac:dyDescent="0.2">
      <c r="A385">
        <v>85043</v>
      </c>
      <c r="B385" t="s">
        <v>526</v>
      </c>
      <c r="C385" s="49">
        <v>303939.84999999998</v>
      </c>
      <c r="D385" s="49">
        <v>307815.28000000003</v>
      </c>
      <c r="E385" s="49"/>
      <c r="F385" s="49"/>
      <c r="G385" s="49"/>
      <c r="H385" s="49"/>
    </row>
    <row r="386" spans="1:8" x14ac:dyDescent="0.2">
      <c r="A386">
        <v>85044</v>
      </c>
      <c r="B386" t="s">
        <v>527</v>
      </c>
      <c r="C386" s="49">
        <v>2238501.61</v>
      </c>
      <c r="D386" s="49">
        <v>2308134.2999999998</v>
      </c>
      <c r="F386" s="49"/>
      <c r="G386" s="49"/>
      <c r="H386" s="49"/>
    </row>
    <row r="387" spans="1:8" x14ac:dyDescent="0.2">
      <c r="A387">
        <v>85045</v>
      </c>
      <c r="B387" t="s">
        <v>528</v>
      </c>
      <c r="C387" s="49">
        <v>2422867.17</v>
      </c>
      <c r="D387" s="49">
        <v>2682849.98</v>
      </c>
      <c r="E387" s="49"/>
      <c r="F387" s="49"/>
      <c r="G387" s="49"/>
      <c r="H387" s="49"/>
    </row>
    <row r="388" spans="1:8" x14ac:dyDescent="0.2">
      <c r="A388">
        <v>85046</v>
      </c>
      <c r="B388" t="s">
        <v>529</v>
      </c>
      <c r="C388" s="49">
        <v>11113103.07</v>
      </c>
      <c r="D388" s="49">
        <v>12591958.17</v>
      </c>
      <c r="E388" s="49"/>
      <c r="F388" s="49"/>
      <c r="G388" s="49"/>
      <c r="H388" s="49"/>
    </row>
    <row r="389" spans="1:8" x14ac:dyDescent="0.2">
      <c r="A389">
        <v>85048</v>
      </c>
      <c r="B389" t="s">
        <v>530</v>
      </c>
      <c r="C389" s="49">
        <v>3322127.81</v>
      </c>
      <c r="D389" s="49">
        <v>3325742.46</v>
      </c>
      <c r="E389" s="49"/>
      <c r="F389" s="49"/>
      <c r="G389" s="49"/>
      <c r="H389" s="49"/>
    </row>
    <row r="390" spans="1:8" x14ac:dyDescent="0.2">
      <c r="A390">
        <v>85049</v>
      </c>
      <c r="B390" t="s">
        <v>531</v>
      </c>
      <c r="C390" s="49">
        <v>1559614.81</v>
      </c>
      <c r="D390" s="49">
        <v>1641279.01</v>
      </c>
      <c r="E390" s="49"/>
      <c r="F390" s="49"/>
      <c r="G390" s="49"/>
      <c r="H390" s="49"/>
    </row>
    <row r="391" spans="1:8" x14ac:dyDescent="0.2">
      <c r="A391">
        <v>85050</v>
      </c>
      <c r="B391" t="s">
        <v>532</v>
      </c>
      <c r="C391" s="49">
        <v>5613646.7800000003</v>
      </c>
      <c r="D391" s="49">
        <v>5361120.4400000004</v>
      </c>
      <c r="F391" s="49"/>
      <c r="G391" s="49"/>
      <c r="H391" s="49"/>
    </row>
    <row r="392" spans="1:8" x14ac:dyDescent="0.2">
      <c r="A392">
        <v>86100</v>
      </c>
      <c r="B392" t="s">
        <v>533</v>
      </c>
      <c r="C392" s="49">
        <v>2385539.11</v>
      </c>
      <c r="D392" s="49">
        <v>2468875.98</v>
      </c>
      <c r="F392" s="49"/>
      <c r="G392" s="49"/>
      <c r="H392" s="49"/>
    </row>
    <row r="393" spans="1:8" x14ac:dyDescent="0.2">
      <c r="A393">
        <v>87083</v>
      </c>
      <c r="B393" t="s">
        <v>534</v>
      </c>
      <c r="C393" s="49">
        <v>1885014.8</v>
      </c>
      <c r="D393" s="49">
        <v>1836786.24</v>
      </c>
      <c r="E393" s="49"/>
      <c r="F393" s="49"/>
      <c r="G393" s="49"/>
      <c r="H393" s="49"/>
    </row>
    <row r="394" spans="1:8" x14ac:dyDescent="0.2">
      <c r="A394">
        <v>88072</v>
      </c>
      <c r="B394" t="s">
        <v>535</v>
      </c>
      <c r="C394" s="49">
        <v>1544856.19</v>
      </c>
      <c r="D394" s="49">
        <v>1478788.5</v>
      </c>
      <c r="E394" s="49"/>
      <c r="F394" s="49"/>
      <c r="G394" s="49"/>
      <c r="H394" s="49"/>
    </row>
    <row r="395" spans="1:8" x14ac:dyDescent="0.2">
      <c r="A395">
        <v>88073</v>
      </c>
      <c r="B395" t="s">
        <v>536</v>
      </c>
      <c r="C395" s="49">
        <v>863488.03</v>
      </c>
      <c r="D395" s="49">
        <v>1019870.37</v>
      </c>
      <c r="E395" s="49"/>
      <c r="F395" s="49"/>
      <c r="G395" s="49"/>
      <c r="H395" s="49"/>
    </row>
    <row r="396" spans="1:8" x14ac:dyDescent="0.2">
      <c r="A396">
        <v>88075</v>
      </c>
      <c r="B396" t="s">
        <v>537</v>
      </c>
      <c r="C396" s="49">
        <v>897028.35</v>
      </c>
      <c r="D396" s="49">
        <v>1120658.33</v>
      </c>
      <c r="E396" s="49"/>
      <c r="F396" s="49"/>
      <c r="G396" s="49"/>
      <c r="H396" s="49"/>
    </row>
    <row r="397" spans="1:8" x14ac:dyDescent="0.2">
      <c r="A397">
        <v>88080</v>
      </c>
      <c r="B397" t="s">
        <v>538</v>
      </c>
      <c r="C397" s="49">
        <v>661504.56999999995</v>
      </c>
      <c r="D397" s="49">
        <v>630167.16</v>
      </c>
      <c r="E397" s="49"/>
      <c r="F397" s="49"/>
      <c r="G397" s="49"/>
      <c r="H397" s="49"/>
    </row>
    <row r="398" spans="1:8" x14ac:dyDescent="0.2">
      <c r="A398">
        <v>88081</v>
      </c>
      <c r="B398" t="s">
        <v>539</v>
      </c>
      <c r="C398" s="49">
        <v>6390878.4000000004</v>
      </c>
      <c r="D398" s="49">
        <v>7045850.4199999999</v>
      </c>
      <c r="E398" s="49"/>
      <c r="F398" s="49"/>
      <c r="G398" s="49"/>
      <c r="H398" s="49"/>
    </row>
    <row r="399" spans="1:8" x14ac:dyDescent="0.2">
      <c r="A399">
        <v>89080</v>
      </c>
      <c r="B399" t="s">
        <v>540</v>
      </c>
      <c r="C399" s="49">
        <v>4356209.4000000004</v>
      </c>
      <c r="D399" s="49">
        <v>4641322.71</v>
      </c>
      <c r="E399" s="49"/>
      <c r="F399" s="49"/>
      <c r="G399" s="49"/>
      <c r="H399" s="49"/>
    </row>
    <row r="400" spans="1:8" x14ac:dyDescent="0.2">
      <c r="A400">
        <v>89087</v>
      </c>
      <c r="B400" t="s">
        <v>541</v>
      </c>
      <c r="C400" s="49">
        <v>1678789.77</v>
      </c>
      <c r="D400" s="49">
        <v>1777608.87</v>
      </c>
      <c r="F400" s="49"/>
      <c r="G400" s="49"/>
      <c r="H400" s="49"/>
    </row>
    <row r="401" spans="1:8" x14ac:dyDescent="0.2">
      <c r="A401">
        <v>89088</v>
      </c>
      <c r="B401" t="s">
        <v>542</v>
      </c>
      <c r="C401" s="49">
        <v>1130056.56</v>
      </c>
      <c r="D401" s="49">
        <v>1159873.47</v>
      </c>
      <c r="E401" s="49"/>
      <c r="F401" s="49"/>
      <c r="G401" s="49"/>
      <c r="H401" s="49"/>
    </row>
    <row r="402" spans="1:8" x14ac:dyDescent="0.2">
      <c r="A402">
        <v>89089</v>
      </c>
      <c r="B402" t="s">
        <v>543</v>
      </c>
      <c r="C402" s="49">
        <v>4159054.46</v>
      </c>
      <c r="D402" s="49">
        <v>5032626.28</v>
      </c>
      <c r="E402" s="49"/>
      <c r="F402" s="49"/>
      <c r="G402" s="49"/>
      <c r="H402" s="49"/>
    </row>
    <row r="403" spans="1:8" x14ac:dyDescent="0.2">
      <c r="A403">
        <v>90075</v>
      </c>
      <c r="B403" t="s">
        <v>544</v>
      </c>
      <c r="C403" s="49">
        <v>349409.8</v>
      </c>
      <c r="D403">
        <v>0</v>
      </c>
      <c r="E403" s="49"/>
      <c r="F403" s="49"/>
      <c r="G403" s="49"/>
      <c r="H403" s="49"/>
    </row>
    <row r="404" spans="1:8" x14ac:dyDescent="0.2">
      <c r="A404">
        <v>90076</v>
      </c>
      <c r="B404" t="s">
        <v>545</v>
      </c>
      <c r="C404" s="49">
        <v>1515399.27</v>
      </c>
      <c r="D404" s="49">
        <v>1574724.49</v>
      </c>
      <c r="E404" s="49"/>
      <c r="F404" s="49"/>
      <c r="G404" s="49"/>
      <c r="H404" s="49"/>
    </row>
    <row r="405" spans="1:8" x14ac:dyDescent="0.2">
      <c r="A405">
        <v>90077</v>
      </c>
      <c r="B405" t="s">
        <v>546</v>
      </c>
      <c r="C405" s="49">
        <v>444196.51</v>
      </c>
      <c r="D405">
        <v>0</v>
      </c>
      <c r="F405" s="49"/>
      <c r="G405" s="49"/>
      <c r="H405" s="49"/>
    </row>
    <row r="406" spans="1:8" x14ac:dyDescent="0.2">
      <c r="A406">
        <v>90078</v>
      </c>
      <c r="B406" t="s">
        <v>547</v>
      </c>
      <c r="C406" s="49">
        <v>603207.55000000005</v>
      </c>
      <c r="D406" s="49">
        <v>657074.92000000004</v>
      </c>
      <c r="E406" s="49"/>
      <c r="F406" s="49"/>
      <c r="G406" s="49"/>
      <c r="H406" s="49"/>
    </row>
    <row r="407" spans="1:8" x14ac:dyDescent="0.2">
      <c r="A407">
        <v>91091</v>
      </c>
      <c r="B407" t="s">
        <v>548</v>
      </c>
      <c r="C407" s="49">
        <v>1721480.81</v>
      </c>
      <c r="D407" s="49">
        <v>1908076.53</v>
      </c>
      <c r="E407" s="49"/>
      <c r="F407" s="49"/>
      <c r="G407" s="49"/>
      <c r="H407" s="49"/>
    </row>
    <row r="408" spans="1:8" x14ac:dyDescent="0.2">
      <c r="A408">
        <v>91092</v>
      </c>
      <c r="B408" t="s">
        <v>549</v>
      </c>
      <c r="C408" s="49">
        <v>5013306.49</v>
      </c>
      <c r="D408" s="49">
        <v>4929944.17</v>
      </c>
      <c r="E408" s="49"/>
      <c r="F408" s="49"/>
      <c r="G408" s="49"/>
      <c r="H408" s="49"/>
    </row>
    <row r="409" spans="1:8" x14ac:dyDescent="0.2">
      <c r="A409">
        <v>91093</v>
      </c>
      <c r="B409" t="s">
        <v>550</v>
      </c>
      <c r="C409" s="49">
        <v>680755.95</v>
      </c>
      <c r="D409">
        <v>0</v>
      </c>
      <c r="E409" s="49"/>
      <c r="F409" s="49"/>
      <c r="G409" s="49"/>
      <c r="H409" s="49"/>
    </row>
    <row r="410" spans="1:8" x14ac:dyDescent="0.2">
      <c r="A410">
        <v>91095</v>
      </c>
      <c r="B410" t="s">
        <v>551</v>
      </c>
      <c r="C410" s="49">
        <v>545408.43999999994</v>
      </c>
      <c r="D410" s="49">
        <v>623248.68000000005</v>
      </c>
      <c r="E410" s="49"/>
      <c r="F410" s="49"/>
      <c r="G410" s="49"/>
      <c r="H410" s="49"/>
    </row>
    <row r="411" spans="1:8" x14ac:dyDescent="0.2">
      <c r="A411">
        <v>92087</v>
      </c>
      <c r="B411" t="s">
        <v>552</v>
      </c>
      <c r="C411" s="49">
        <v>35669422.969999999</v>
      </c>
      <c r="D411" s="49">
        <v>34939894.240000002</v>
      </c>
      <c r="E411" s="49"/>
      <c r="F411" s="49"/>
      <c r="G411" s="49"/>
      <c r="H411" s="49"/>
    </row>
    <row r="412" spans="1:8" x14ac:dyDescent="0.2">
      <c r="A412">
        <v>92088</v>
      </c>
      <c r="B412" t="s">
        <v>553</v>
      </c>
      <c r="C412" s="49">
        <v>37419393.619999997</v>
      </c>
      <c r="D412" s="49">
        <v>33761829.57</v>
      </c>
      <c r="E412" s="49"/>
      <c r="F412" s="49"/>
      <c r="G412" s="49"/>
      <c r="H412" s="49"/>
    </row>
    <row r="413" spans="1:8" x14ac:dyDescent="0.2">
      <c r="A413">
        <v>92089</v>
      </c>
      <c r="B413" t="s">
        <v>554</v>
      </c>
      <c r="C413" s="49">
        <v>9845496.5</v>
      </c>
      <c r="D413" s="49">
        <v>12963042.880000001</v>
      </c>
      <c r="E413" s="49"/>
      <c r="F413" s="49"/>
      <c r="G413" s="49"/>
      <c r="H413" s="49"/>
    </row>
    <row r="414" spans="1:8" x14ac:dyDescent="0.2">
      <c r="A414">
        <v>92090</v>
      </c>
      <c r="B414" t="s">
        <v>555</v>
      </c>
      <c r="C414" s="49">
        <v>9286439.4800000004</v>
      </c>
      <c r="D414" s="49">
        <v>9331398.2200000007</v>
      </c>
      <c r="E414" s="49"/>
      <c r="F414" s="49"/>
      <c r="G414" s="49"/>
      <c r="H414" s="49"/>
    </row>
    <row r="415" spans="1:8" x14ac:dyDescent="0.2">
      <c r="A415">
        <v>92091</v>
      </c>
      <c r="B415" t="s">
        <v>556</v>
      </c>
      <c r="C415" s="49">
        <v>1677063.86</v>
      </c>
      <c r="D415" s="49">
        <v>1697888.41</v>
      </c>
      <c r="E415" s="49"/>
      <c r="F415" s="49"/>
      <c r="G415" s="49"/>
      <c r="H415" s="49"/>
    </row>
    <row r="416" spans="1:8" x14ac:dyDescent="0.2">
      <c r="A416">
        <v>93120</v>
      </c>
      <c r="B416" t="s">
        <v>557</v>
      </c>
      <c r="C416" s="49">
        <v>1214600.8999999999</v>
      </c>
      <c r="D416" s="49">
        <v>1275667.5</v>
      </c>
      <c r="E416" s="49"/>
      <c r="F416" s="49"/>
      <c r="G416" s="49"/>
      <c r="H416" s="49"/>
    </row>
    <row r="417" spans="1:8" x14ac:dyDescent="0.2">
      <c r="A417">
        <v>93121</v>
      </c>
      <c r="B417" t="s">
        <v>558</v>
      </c>
      <c r="C417" s="49">
        <v>235620.66</v>
      </c>
      <c r="D417" s="49">
        <v>240771.36</v>
      </c>
      <c r="E417" s="49"/>
      <c r="F417" s="49"/>
      <c r="G417" s="49"/>
      <c r="H417" s="49"/>
    </row>
    <row r="418" spans="1:8" x14ac:dyDescent="0.2">
      <c r="A418">
        <v>93123</v>
      </c>
      <c r="B418" t="s">
        <v>559</v>
      </c>
      <c r="C418" s="49">
        <v>1666580.41</v>
      </c>
      <c r="D418" s="49">
        <v>1623882.82</v>
      </c>
      <c r="E418" s="49"/>
      <c r="F418" s="49"/>
      <c r="G418" s="49"/>
      <c r="H418" s="49"/>
    </row>
    <row r="419" spans="1:8" x14ac:dyDescent="0.2">
      <c r="A419">
        <v>93124</v>
      </c>
      <c r="B419" t="s">
        <v>560</v>
      </c>
      <c r="C419" s="49">
        <v>1758037.95</v>
      </c>
      <c r="D419" s="49">
        <v>1806282</v>
      </c>
      <c r="F419" s="49"/>
      <c r="G419" s="49"/>
      <c r="H419" s="49"/>
    </row>
    <row r="420" spans="1:8" x14ac:dyDescent="0.2">
      <c r="A420">
        <v>94076</v>
      </c>
      <c r="B420" t="s">
        <v>561</v>
      </c>
      <c r="C420" s="49">
        <v>2485263.79</v>
      </c>
      <c r="D420" s="49">
        <v>3041437.38</v>
      </c>
      <c r="E420" s="49"/>
      <c r="F420" s="49"/>
      <c r="G420" s="49"/>
      <c r="H420" s="49"/>
    </row>
    <row r="421" spans="1:8" x14ac:dyDescent="0.2">
      <c r="A421">
        <v>94078</v>
      </c>
      <c r="B421" t="s">
        <v>562</v>
      </c>
      <c r="C421" s="49">
        <v>9557863.5199999996</v>
      </c>
      <c r="D421" s="49">
        <v>9863890.9700000007</v>
      </c>
      <c r="E421" s="49"/>
      <c r="F421" s="49"/>
      <c r="G421" s="49"/>
      <c r="H421" s="49"/>
    </row>
    <row r="422" spans="1:8" x14ac:dyDescent="0.2">
      <c r="A422">
        <v>94083</v>
      </c>
      <c r="B422" t="s">
        <v>563</v>
      </c>
      <c r="C422" s="49">
        <v>10057553.460000001</v>
      </c>
      <c r="D422" s="49">
        <v>12175068.77</v>
      </c>
      <c r="E422" s="49"/>
      <c r="F422" s="49"/>
      <c r="G422" s="49"/>
      <c r="H422" s="49"/>
    </row>
    <row r="423" spans="1:8" x14ac:dyDescent="0.2">
      <c r="A423">
        <v>94086</v>
      </c>
      <c r="B423" t="s">
        <v>564</v>
      </c>
      <c r="C423" s="49">
        <v>7842243.7800000003</v>
      </c>
      <c r="D423" s="49">
        <v>8601519.5299999993</v>
      </c>
      <c r="E423" s="49"/>
      <c r="F423" s="49"/>
      <c r="G423" s="49"/>
      <c r="H423" s="49"/>
    </row>
    <row r="424" spans="1:8" x14ac:dyDescent="0.2">
      <c r="A424">
        <v>94087</v>
      </c>
      <c r="B424" t="s">
        <v>565</v>
      </c>
      <c r="C424" s="49">
        <v>3380311.96</v>
      </c>
      <c r="D424" s="49">
        <v>4107431.32</v>
      </c>
      <c r="E424" s="49"/>
      <c r="F424" s="49"/>
      <c r="G424" s="49"/>
      <c r="H424" s="49"/>
    </row>
    <row r="425" spans="1:8" x14ac:dyDescent="0.2">
      <c r="A425">
        <v>95059</v>
      </c>
      <c r="B425" t="s">
        <v>566</v>
      </c>
      <c r="C425" s="49">
        <v>2220721.96</v>
      </c>
      <c r="D425" s="49">
        <v>2243168.13</v>
      </c>
      <c r="E425" s="49"/>
      <c r="F425" s="49"/>
      <c r="G425" s="49"/>
      <c r="H425" s="49"/>
    </row>
    <row r="426" spans="1:8" x14ac:dyDescent="0.2">
      <c r="A426">
        <v>96088</v>
      </c>
      <c r="B426" t="s">
        <v>567</v>
      </c>
      <c r="C426" s="49">
        <v>38138327</v>
      </c>
      <c r="D426" s="49">
        <v>43777950.549999997</v>
      </c>
      <c r="E426" s="49"/>
      <c r="F426" s="49"/>
      <c r="G426" s="49"/>
      <c r="H426" s="49"/>
    </row>
    <row r="427" spans="1:8" x14ac:dyDescent="0.2">
      <c r="A427">
        <v>96089</v>
      </c>
      <c r="B427" t="s">
        <v>568</v>
      </c>
      <c r="C427" s="49">
        <v>38933041.909999996</v>
      </c>
      <c r="D427" s="49">
        <v>41272184.170000002</v>
      </c>
      <c r="E427" s="49"/>
      <c r="F427" s="49"/>
      <c r="G427" s="49"/>
      <c r="H427" s="49"/>
    </row>
    <row r="428" spans="1:8" x14ac:dyDescent="0.2">
      <c r="A428">
        <v>96090</v>
      </c>
      <c r="B428" t="s">
        <v>569</v>
      </c>
      <c r="C428" s="49">
        <v>4088081.18</v>
      </c>
      <c r="D428" s="49">
        <v>4141761.12</v>
      </c>
      <c r="E428" s="49"/>
      <c r="F428" s="49"/>
      <c r="G428" s="49"/>
      <c r="H428" s="49"/>
    </row>
    <row r="429" spans="1:8" x14ac:dyDescent="0.2">
      <c r="A429">
        <v>96091</v>
      </c>
      <c r="B429" t="s">
        <v>570</v>
      </c>
      <c r="C429" s="49">
        <v>14216299.119999999</v>
      </c>
      <c r="D429" s="49">
        <v>14564467.609999999</v>
      </c>
      <c r="E429" s="49"/>
      <c r="F429" s="49"/>
      <c r="G429" s="49"/>
      <c r="H429" s="49"/>
    </row>
    <row r="430" spans="1:8" x14ac:dyDescent="0.2">
      <c r="A430">
        <v>96092</v>
      </c>
      <c r="B430" t="s">
        <v>571</v>
      </c>
      <c r="C430" s="49">
        <v>2037942.37</v>
      </c>
      <c r="D430" s="49">
        <v>2101053.8199999998</v>
      </c>
      <c r="E430" s="49"/>
      <c r="F430" s="49"/>
      <c r="G430" s="49"/>
      <c r="H430" s="49"/>
    </row>
    <row r="431" spans="1:8" x14ac:dyDescent="0.2">
      <c r="A431">
        <v>96093</v>
      </c>
      <c r="B431" t="s">
        <v>572</v>
      </c>
      <c r="C431" s="49">
        <v>2666984.59</v>
      </c>
      <c r="D431" s="49">
        <v>2745358.57</v>
      </c>
      <c r="E431" s="49"/>
      <c r="F431" s="49"/>
      <c r="G431" s="49"/>
      <c r="H431" s="49"/>
    </row>
    <row r="432" spans="1:8" x14ac:dyDescent="0.2">
      <c r="A432">
        <v>96094</v>
      </c>
      <c r="B432" t="s">
        <v>573</v>
      </c>
      <c r="C432" s="49">
        <v>9008228.3800000008</v>
      </c>
      <c r="D432" s="49">
        <v>8900052.0299999993</v>
      </c>
      <c r="E432" s="49"/>
      <c r="F432" s="49"/>
      <c r="G432" s="49"/>
      <c r="H432" s="49"/>
    </row>
    <row r="433" spans="1:8" x14ac:dyDescent="0.2">
      <c r="A433">
        <v>96095</v>
      </c>
      <c r="B433" t="s">
        <v>574</v>
      </c>
      <c r="C433" s="49">
        <v>8081606.0999999996</v>
      </c>
      <c r="D433" s="49">
        <v>7998972.96</v>
      </c>
      <c r="E433" s="49"/>
      <c r="F433" s="49"/>
      <c r="G433" s="49"/>
      <c r="H433" s="49"/>
    </row>
    <row r="434" spans="1:8" x14ac:dyDescent="0.2">
      <c r="A434">
        <v>96098</v>
      </c>
      <c r="B434" t="s">
        <v>575</v>
      </c>
      <c r="C434" s="49">
        <v>1591834.56</v>
      </c>
      <c r="D434" s="49">
        <v>1658225.31</v>
      </c>
      <c r="E434" s="49"/>
      <c r="F434" s="49"/>
      <c r="G434" s="49"/>
      <c r="H434" s="49"/>
    </row>
    <row r="435" spans="1:8" x14ac:dyDescent="0.2">
      <c r="A435">
        <v>96099</v>
      </c>
      <c r="B435" t="s">
        <v>576</v>
      </c>
      <c r="C435" s="49">
        <v>2195753.4</v>
      </c>
      <c r="D435" s="49">
        <v>2373150.2000000002</v>
      </c>
      <c r="E435" s="49"/>
      <c r="F435" s="49"/>
      <c r="G435" s="49"/>
      <c r="H435" s="49"/>
    </row>
    <row r="436" spans="1:8" x14ac:dyDescent="0.2">
      <c r="A436">
        <v>96101</v>
      </c>
      <c r="B436" t="s">
        <v>577</v>
      </c>
      <c r="C436" s="49">
        <v>294124.53000000003</v>
      </c>
      <c r="D436" s="49">
        <v>309194.01</v>
      </c>
      <c r="E436" s="49"/>
      <c r="F436" s="49"/>
      <c r="G436" s="49"/>
      <c r="H436" s="49"/>
    </row>
    <row r="437" spans="1:8" x14ac:dyDescent="0.2">
      <c r="A437">
        <v>96102</v>
      </c>
      <c r="B437" t="s">
        <v>578</v>
      </c>
      <c r="C437" s="49">
        <v>894296.91</v>
      </c>
      <c r="D437" s="49">
        <v>913489.69</v>
      </c>
      <c r="E437" s="49"/>
      <c r="F437" s="49"/>
      <c r="G437" s="49"/>
      <c r="H437" s="49"/>
    </row>
    <row r="438" spans="1:8" x14ac:dyDescent="0.2">
      <c r="A438">
        <v>96103</v>
      </c>
      <c r="B438" t="s">
        <v>579</v>
      </c>
      <c r="C438" s="49">
        <v>7359959.96</v>
      </c>
      <c r="D438" s="49">
        <v>7725640.3799999999</v>
      </c>
      <c r="E438" s="49"/>
      <c r="F438" s="49"/>
      <c r="G438" s="49"/>
      <c r="H438" s="49"/>
    </row>
    <row r="439" spans="1:8" x14ac:dyDescent="0.2">
      <c r="A439">
        <v>96104</v>
      </c>
      <c r="B439" t="s">
        <v>580</v>
      </c>
      <c r="C439" s="49">
        <v>17053165.16</v>
      </c>
      <c r="D439" s="49">
        <v>18110260.809999999</v>
      </c>
      <c r="E439" s="49"/>
      <c r="F439" s="49"/>
      <c r="G439" s="49"/>
      <c r="H439" s="49"/>
    </row>
    <row r="440" spans="1:8" x14ac:dyDescent="0.2">
      <c r="A440">
        <v>96106</v>
      </c>
      <c r="B440" t="s">
        <v>581</v>
      </c>
      <c r="C440" s="49">
        <v>1304706.75</v>
      </c>
      <c r="D440" s="49">
        <v>1679673.1</v>
      </c>
      <c r="E440" s="49"/>
      <c r="F440" s="49"/>
      <c r="G440" s="49"/>
      <c r="H440" s="49"/>
    </row>
    <row r="441" spans="1:8" x14ac:dyDescent="0.2">
      <c r="A441">
        <v>96107</v>
      </c>
      <c r="B441" t="s">
        <v>582</v>
      </c>
      <c r="C441" s="49">
        <v>1073290.48</v>
      </c>
      <c r="D441" s="49">
        <v>1069484.42</v>
      </c>
      <c r="E441" s="49"/>
      <c r="F441" s="49"/>
      <c r="G441" s="49"/>
      <c r="H441" s="49"/>
    </row>
    <row r="442" spans="1:8" x14ac:dyDescent="0.2">
      <c r="A442">
        <v>96109</v>
      </c>
      <c r="B442" t="s">
        <v>759</v>
      </c>
      <c r="C442" s="49">
        <v>32218873.57</v>
      </c>
      <c r="D442" s="49">
        <v>32263673.329999998</v>
      </c>
      <c r="E442" s="49"/>
      <c r="F442" s="49"/>
      <c r="G442" s="49"/>
      <c r="H442" s="49"/>
    </row>
    <row r="443" spans="1:8" x14ac:dyDescent="0.2">
      <c r="A443">
        <v>96110</v>
      </c>
      <c r="B443" t="s">
        <v>584</v>
      </c>
      <c r="C443" s="49">
        <v>15395007.039999999</v>
      </c>
      <c r="D443" s="49">
        <v>17182612.23</v>
      </c>
      <c r="E443" s="49"/>
      <c r="F443" s="49"/>
      <c r="G443" s="49"/>
      <c r="H443" s="49"/>
    </row>
    <row r="444" spans="1:8" x14ac:dyDescent="0.2">
      <c r="A444">
        <v>96111</v>
      </c>
      <c r="B444" t="s">
        <v>585</v>
      </c>
      <c r="C444" s="49">
        <v>40538563.079999998</v>
      </c>
      <c r="D444" s="49">
        <v>42133435.789999999</v>
      </c>
      <c r="E444" s="49"/>
      <c r="F444" s="49"/>
      <c r="G444" s="49"/>
      <c r="H444" s="49"/>
    </row>
    <row r="445" spans="1:8" x14ac:dyDescent="0.2">
      <c r="A445">
        <v>96112</v>
      </c>
      <c r="B445" t="s">
        <v>586</v>
      </c>
      <c r="C445" s="49">
        <v>8087297.8300000001</v>
      </c>
      <c r="D445" s="49">
        <v>7510739.8499999996</v>
      </c>
      <c r="E445" s="49"/>
      <c r="F445" s="49"/>
      <c r="G445" s="49"/>
      <c r="H445" s="49"/>
    </row>
    <row r="446" spans="1:8" x14ac:dyDescent="0.2">
      <c r="A446">
        <v>96113</v>
      </c>
      <c r="B446" t="s">
        <v>587</v>
      </c>
      <c r="C446" s="49">
        <v>740403.8</v>
      </c>
      <c r="D446" s="49">
        <v>791155.02</v>
      </c>
      <c r="E446" s="49"/>
      <c r="F446" s="49"/>
      <c r="G446" s="49"/>
      <c r="H446" s="49"/>
    </row>
    <row r="447" spans="1:8" x14ac:dyDescent="0.2">
      <c r="A447">
        <v>96114</v>
      </c>
      <c r="B447" t="s">
        <v>588</v>
      </c>
      <c r="C447" s="49">
        <v>2995476.14</v>
      </c>
      <c r="D447" s="49">
        <v>2995919.78</v>
      </c>
      <c r="E447" s="49"/>
      <c r="F447" s="49"/>
      <c r="G447" s="49"/>
      <c r="H447" s="49"/>
    </row>
    <row r="448" spans="1:8" x14ac:dyDescent="0.2">
      <c r="A448">
        <v>96119</v>
      </c>
      <c r="B448" t="s">
        <v>589</v>
      </c>
      <c r="C448" s="49">
        <v>35656725.850000001</v>
      </c>
      <c r="D448" s="49">
        <v>34924806.920000002</v>
      </c>
      <c r="E448" s="49"/>
      <c r="F448" s="49"/>
      <c r="G448" s="49"/>
      <c r="H448" s="49"/>
    </row>
    <row r="449" spans="1:8" x14ac:dyDescent="0.2">
      <c r="A449">
        <v>96121</v>
      </c>
      <c r="B449" t="s">
        <v>590</v>
      </c>
      <c r="C449" s="49">
        <v>67732512.349999994</v>
      </c>
      <c r="D449" s="49">
        <v>65625440.579999998</v>
      </c>
      <c r="E449" s="49"/>
      <c r="F449" s="49"/>
      <c r="G449" s="49"/>
      <c r="H449" s="49"/>
    </row>
    <row r="450" spans="1:8" x14ac:dyDescent="0.2">
      <c r="A450">
        <v>97116</v>
      </c>
      <c r="B450" t="s">
        <v>164</v>
      </c>
      <c r="C450" s="49">
        <v>375360.97</v>
      </c>
      <c r="D450">
        <v>0</v>
      </c>
      <c r="F450" s="49"/>
      <c r="G450" s="49"/>
      <c r="H450" s="49"/>
    </row>
    <row r="451" spans="1:8" x14ac:dyDescent="0.2">
      <c r="A451">
        <v>97118</v>
      </c>
      <c r="B451" t="s">
        <v>591</v>
      </c>
      <c r="C451" s="49">
        <v>217395.42</v>
      </c>
      <c r="D451">
        <v>0</v>
      </c>
      <c r="E451" s="49"/>
      <c r="F451" s="49"/>
      <c r="G451" s="49"/>
      <c r="H451" s="49"/>
    </row>
    <row r="452" spans="1:8" x14ac:dyDescent="0.2">
      <c r="A452">
        <v>97119</v>
      </c>
      <c r="B452" t="s">
        <v>592</v>
      </c>
      <c r="C452" s="49">
        <v>535018.96</v>
      </c>
      <c r="D452">
        <v>0</v>
      </c>
      <c r="F452" s="49"/>
      <c r="G452" s="49"/>
      <c r="H452" s="49"/>
    </row>
    <row r="453" spans="1:8" x14ac:dyDescent="0.2">
      <c r="A453">
        <v>97122</v>
      </c>
      <c r="B453" t="s">
        <v>593</v>
      </c>
      <c r="C453" s="49">
        <v>222466.59</v>
      </c>
      <c r="D453">
        <v>0</v>
      </c>
      <c r="F453" s="49"/>
      <c r="G453" s="49"/>
      <c r="H453" s="49"/>
    </row>
    <row r="454" spans="1:8" x14ac:dyDescent="0.2">
      <c r="A454">
        <v>97127</v>
      </c>
      <c r="B454" t="s">
        <v>594</v>
      </c>
      <c r="C454" s="49">
        <v>305928.81</v>
      </c>
      <c r="D454">
        <v>0</v>
      </c>
      <c r="E454" s="49"/>
      <c r="F454" s="49"/>
      <c r="G454" s="49"/>
      <c r="H454" s="49"/>
    </row>
    <row r="455" spans="1:8" x14ac:dyDescent="0.2">
      <c r="A455">
        <v>97129</v>
      </c>
      <c r="B455" t="s">
        <v>595</v>
      </c>
      <c r="C455" s="49">
        <v>7616376.9500000002</v>
      </c>
      <c r="D455" s="49">
        <v>7902644.2800000003</v>
      </c>
      <c r="F455" s="49"/>
      <c r="G455" s="49"/>
      <c r="H455" s="49"/>
    </row>
    <row r="456" spans="1:8" x14ac:dyDescent="0.2">
      <c r="A456">
        <v>97130</v>
      </c>
      <c r="B456" t="s">
        <v>596</v>
      </c>
      <c r="C456" s="49">
        <v>1354521.48</v>
      </c>
      <c r="D456">
        <v>0</v>
      </c>
      <c r="F456" s="49"/>
      <c r="G456" s="49"/>
      <c r="H456" s="49"/>
    </row>
    <row r="457" spans="1:8" x14ac:dyDescent="0.2">
      <c r="A457">
        <v>97131</v>
      </c>
      <c r="B457" t="s">
        <v>597</v>
      </c>
      <c r="C457" s="49">
        <v>1228592.6299999999</v>
      </c>
      <c r="D457" s="49">
        <v>1763747.63</v>
      </c>
      <c r="F457" s="49"/>
      <c r="G457" s="49"/>
      <c r="H457" s="49"/>
    </row>
    <row r="458" spans="1:8" x14ac:dyDescent="0.2">
      <c r="A458">
        <v>98080</v>
      </c>
      <c r="B458" t="s">
        <v>598</v>
      </c>
      <c r="C458" s="49">
        <v>2265268.25</v>
      </c>
      <c r="D458" s="49">
        <v>2310310.8199999998</v>
      </c>
      <c r="E458" s="49"/>
      <c r="F458" s="49"/>
      <c r="G458" s="49"/>
      <c r="H458" s="49"/>
    </row>
    <row r="459" spans="1:8" x14ac:dyDescent="0.2">
      <c r="A459">
        <v>99082</v>
      </c>
      <c r="B459" t="s">
        <v>600</v>
      </c>
      <c r="C459" s="49">
        <v>2203130.09</v>
      </c>
      <c r="D459" s="49">
        <v>2299015.44</v>
      </c>
      <c r="E459" s="49"/>
      <c r="F459" s="49"/>
      <c r="G459" s="49"/>
      <c r="H459" s="49"/>
    </row>
    <row r="460" spans="1:8" x14ac:dyDescent="0.2">
      <c r="A460">
        <v>100059</v>
      </c>
      <c r="B460" t="s">
        <v>601</v>
      </c>
      <c r="C460" s="49">
        <v>2624477.7999999998</v>
      </c>
      <c r="D460" s="49">
        <v>2664464.4</v>
      </c>
      <c r="E460" s="49"/>
      <c r="F460" s="49"/>
      <c r="G460" s="49"/>
      <c r="H460" s="49"/>
    </row>
    <row r="461" spans="1:8" x14ac:dyDescent="0.2">
      <c r="A461">
        <v>100060</v>
      </c>
      <c r="B461" t="s">
        <v>602</v>
      </c>
      <c r="C461" s="49">
        <v>1728160.25</v>
      </c>
      <c r="D461" s="49">
        <v>1665973.45</v>
      </c>
      <c r="E461" s="49"/>
      <c r="F461" s="49"/>
      <c r="G461" s="49"/>
      <c r="H461" s="49"/>
    </row>
    <row r="462" spans="1:8" x14ac:dyDescent="0.2">
      <c r="A462">
        <v>100061</v>
      </c>
      <c r="B462" t="s">
        <v>603</v>
      </c>
      <c r="C462" s="49">
        <v>2893084.46</v>
      </c>
      <c r="D462" s="49">
        <v>3033366.55</v>
      </c>
      <c r="E462" s="49"/>
      <c r="F462" s="49"/>
      <c r="G462" s="49"/>
      <c r="H462" s="49"/>
    </row>
    <row r="463" spans="1:8" x14ac:dyDescent="0.2">
      <c r="A463">
        <v>100062</v>
      </c>
      <c r="B463" t="s">
        <v>604</v>
      </c>
      <c r="C463" s="49">
        <v>1470030.69</v>
      </c>
      <c r="D463" s="49">
        <v>1558448.77</v>
      </c>
      <c r="E463" s="49"/>
      <c r="F463" s="49"/>
      <c r="G463" s="49"/>
      <c r="H463" s="49"/>
    </row>
    <row r="464" spans="1:8" x14ac:dyDescent="0.2">
      <c r="A464">
        <v>100063</v>
      </c>
      <c r="B464" t="s">
        <v>605</v>
      </c>
      <c r="C464" s="49">
        <v>10987594.67</v>
      </c>
      <c r="D464" s="49">
        <v>11095710.380000001</v>
      </c>
      <c r="E464" s="49"/>
      <c r="F464" s="49"/>
      <c r="G464" s="49"/>
      <c r="H464" s="49"/>
    </row>
    <row r="465" spans="1:8" x14ac:dyDescent="0.2">
      <c r="A465">
        <v>100064</v>
      </c>
      <c r="B465" t="s">
        <v>606</v>
      </c>
      <c r="C465" s="49">
        <v>285316.90999999997</v>
      </c>
      <c r="D465">
        <v>0</v>
      </c>
      <c r="E465" s="49"/>
      <c r="F465" s="49"/>
      <c r="G465" s="49"/>
      <c r="H465" s="49"/>
    </row>
    <row r="466" spans="1:8" x14ac:dyDescent="0.2">
      <c r="A466">
        <v>100065</v>
      </c>
      <c r="B466" t="s">
        <v>607</v>
      </c>
      <c r="C466" s="49">
        <v>1228552.6299999999</v>
      </c>
      <c r="D466" s="49">
        <v>1247884.6299999999</v>
      </c>
      <c r="E466" s="49"/>
      <c r="F466" s="49"/>
      <c r="G466" s="49"/>
      <c r="H466" s="49"/>
    </row>
    <row r="467" spans="1:8" x14ac:dyDescent="0.2">
      <c r="A467">
        <v>101105</v>
      </c>
      <c r="B467" t="s">
        <v>608</v>
      </c>
      <c r="C467" s="49">
        <v>2286394.87</v>
      </c>
      <c r="D467" s="49">
        <v>2298138.6</v>
      </c>
      <c r="E467" s="49"/>
      <c r="F467" s="49"/>
      <c r="G467" s="49"/>
      <c r="H467" s="49"/>
    </row>
    <row r="468" spans="1:8" x14ac:dyDescent="0.2">
      <c r="A468">
        <v>101107</v>
      </c>
      <c r="B468" t="s">
        <v>609</v>
      </c>
      <c r="C468" s="49">
        <v>821721.28</v>
      </c>
      <c r="D468" s="49">
        <v>831640.32</v>
      </c>
      <c r="F468" s="49"/>
      <c r="G468" s="49"/>
      <c r="H468" s="49"/>
    </row>
    <row r="469" spans="1:8" x14ac:dyDescent="0.2">
      <c r="A469">
        <v>102081</v>
      </c>
      <c r="B469" t="s">
        <v>610</v>
      </c>
      <c r="C469" s="49">
        <v>1156506.8899999999</v>
      </c>
      <c r="D469" s="49">
        <v>1338714.1499999999</v>
      </c>
      <c r="E469" s="49"/>
      <c r="F469" s="49"/>
      <c r="G469" s="49"/>
      <c r="H469" s="49"/>
    </row>
    <row r="470" spans="1:8" x14ac:dyDescent="0.2">
      <c r="A470">
        <v>102085</v>
      </c>
      <c r="B470" t="s">
        <v>611</v>
      </c>
      <c r="C470" s="49">
        <v>2534963.7400000002</v>
      </c>
      <c r="D470" s="49">
        <v>2685889.83</v>
      </c>
      <c r="E470" s="49"/>
      <c r="F470" s="49"/>
      <c r="G470" s="49"/>
      <c r="H470" s="49"/>
    </row>
    <row r="471" spans="1:8" x14ac:dyDescent="0.2">
      <c r="A471">
        <v>103127</v>
      </c>
      <c r="B471" t="s">
        <v>612</v>
      </c>
      <c r="C471" s="49">
        <v>1446558.86</v>
      </c>
      <c r="D471" s="49">
        <v>1539178.99</v>
      </c>
      <c r="E471" s="49"/>
      <c r="F471" s="49"/>
      <c r="G471" s="49"/>
      <c r="H471" s="49"/>
    </row>
    <row r="472" spans="1:8" x14ac:dyDescent="0.2">
      <c r="A472">
        <v>103128</v>
      </c>
      <c r="B472" t="s">
        <v>613</v>
      </c>
      <c r="C472" s="49">
        <v>890026.74</v>
      </c>
      <c r="D472">
        <v>0</v>
      </c>
      <c r="E472" s="49"/>
      <c r="F472" s="49"/>
      <c r="G472" s="49"/>
      <c r="H472" s="49"/>
    </row>
    <row r="473" spans="1:8" x14ac:dyDescent="0.2">
      <c r="A473">
        <v>103129</v>
      </c>
      <c r="B473" t="s">
        <v>614</v>
      </c>
      <c r="C473" s="49">
        <v>1159946.29</v>
      </c>
      <c r="D473" s="49">
        <v>1096879.97</v>
      </c>
      <c r="E473" s="49"/>
      <c r="F473" s="49"/>
      <c r="G473" s="49"/>
      <c r="H473" s="49"/>
    </row>
    <row r="474" spans="1:8" x14ac:dyDescent="0.2">
      <c r="A474">
        <v>103130</v>
      </c>
      <c r="B474" t="s">
        <v>615</v>
      </c>
      <c r="C474" s="49">
        <v>3105669.44</v>
      </c>
      <c r="D474" s="49">
        <v>3099592.08</v>
      </c>
      <c r="E474" s="49"/>
      <c r="F474" s="49"/>
      <c r="G474" s="49"/>
      <c r="H474" s="49"/>
    </row>
    <row r="475" spans="1:8" x14ac:dyDescent="0.2">
      <c r="A475">
        <v>103131</v>
      </c>
      <c r="B475" t="s">
        <v>616</v>
      </c>
      <c r="C475" s="49">
        <v>2269455.16</v>
      </c>
      <c r="D475" s="49">
        <v>2168776.64</v>
      </c>
      <c r="E475" s="49"/>
      <c r="F475" s="49"/>
      <c r="G475" s="49"/>
      <c r="H475" s="49"/>
    </row>
    <row r="476" spans="1:8" x14ac:dyDescent="0.2">
      <c r="A476">
        <v>103132</v>
      </c>
      <c r="B476" t="s">
        <v>617</v>
      </c>
      <c r="C476" s="49">
        <v>4153170.36</v>
      </c>
      <c r="D476" s="49">
        <v>4503276.05</v>
      </c>
      <c r="E476" s="49"/>
      <c r="F476" s="49"/>
      <c r="G476" s="49"/>
      <c r="H476" s="49"/>
    </row>
    <row r="477" spans="1:8" x14ac:dyDescent="0.2">
      <c r="A477">
        <v>103135</v>
      </c>
      <c r="B477" t="s">
        <v>618</v>
      </c>
      <c r="C477" s="49">
        <v>1621798.69</v>
      </c>
      <c r="D477" s="49">
        <v>1605324.05</v>
      </c>
      <c r="E477" s="49"/>
      <c r="F477" s="49"/>
      <c r="G477" s="49"/>
      <c r="H477" s="49"/>
    </row>
    <row r="478" spans="1:8" x14ac:dyDescent="0.2">
      <c r="A478">
        <v>104041</v>
      </c>
      <c r="B478" t="s">
        <v>619</v>
      </c>
      <c r="C478" s="49">
        <v>1374041.73</v>
      </c>
      <c r="D478">
        <v>0</v>
      </c>
      <c r="E478" s="49"/>
      <c r="F478" s="49"/>
      <c r="G478" s="49"/>
      <c r="H478" s="49"/>
    </row>
    <row r="479" spans="1:8" x14ac:dyDescent="0.2">
      <c r="A479">
        <v>104042</v>
      </c>
      <c r="B479" t="s">
        <v>620</v>
      </c>
      <c r="C479" s="49">
        <v>1934979.29</v>
      </c>
      <c r="D479" s="49">
        <v>2255084.85</v>
      </c>
      <c r="E479" s="49"/>
      <c r="F479" s="49"/>
      <c r="G479" s="49"/>
      <c r="H479" s="49"/>
    </row>
    <row r="480" spans="1:8" x14ac:dyDescent="0.2">
      <c r="A480">
        <v>104043</v>
      </c>
      <c r="B480" t="s">
        <v>621</v>
      </c>
      <c r="C480" s="49">
        <v>2918693.07</v>
      </c>
      <c r="D480" s="49">
        <v>2955370.68</v>
      </c>
      <c r="E480" s="49"/>
      <c r="F480" s="49"/>
      <c r="G480" s="49"/>
      <c r="H480" s="49"/>
    </row>
    <row r="481" spans="1:8" x14ac:dyDescent="0.2">
      <c r="A481">
        <v>104044</v>
      </c>
      <c r="B481" t="s">
        <v>622</v>
      </c>
      <c r="C481" s="49">
        <v>2894946.7</v>
      </c>
      <c r="D481" s="49">
        <v>3115235.05</v>
      </c>
      <c r="E481" s="49"/>
      <c r="F481" s="49"/>
      <c r="G481" s="49"/>
      <c r="H481" s="49"/>
    </row>
    <row r="482" spans="1:8" x14ac:dyDescent="0.2">
      <c r="A482">
        <v>104045</v>
      </c>
      <c r="B482" t="s">
        <v>623</v>
      </c>
      <c r="C482" s="49">
        <v>1472093.12</v>
      </c>
      <c r="D482" s="49">
        <v>1413725.44</v>
      </c>
      <c r="E482" s="49"/>
      <c r="F482" s="49"/>
      <c r="G482" s="49"/>
      <c r="H482" s="49"/>
    </row>
    <row r="483" spans="1:8" x14ac:dyDescent="0.2">
      <c r="A483">
        <v>105123</v>
      </c>
      <c r="B483" t="s">
        <v>624</v>
      </c>
      <c r="C483" s="49">
        <v>1328629.6599999999</v>
      </c>
      <c r="D483" s="49">
        <v>1371689.83</v>
      </c>
      <c r="F483" s="49"/>
      <c r="G483" s="49"/>
      <c r="H483" s="49"/>
    </row>
    <row r="484" spans="1:8" x14ac:dyDescent="0.2">
      <c r="A484">
        <v>105124</v>
      </c>
      <c r="B484" t="s">
        <v>625</v>
      </c>
      <c r="C484" s="49">
        <v>2421132.2400000002</v>
      </c>
      <c r="D484" s="49">
        <v>2954330.54</v>
      </c>
      <c r="E484" s="49"/>
      <c r="F484" s="49"/>
      <c r="G484" s="49"/>
      <c r="H484" s="49"/>
    </row>
    <row r="485" spans="1:8" x14ac:dyDescent="0.2">
      <c r="A485">
        <v>105125</v>
      </c>
      <c r="B485" t="s">
        <v>626</v>
      </c>
      <c r="C485" s="49">
        <v>459130.46</v>
      </c>
      <c r="D485">
        <v>0</v>
      </c>
      <c r="F485" s="49"/>
      <c r="G485" s="49"/>
      <c r="H485" s="49"/>
    </row>
    <row r="486" spans="1:8" x14ac:dyDescent="0.2">
      <c r="A486">
        <v>106001</v>
      </c>
      <c r="B486" t="s">
        <v>627</v>
      </c>
      <c r="C486" s="49">
        <v>580131.04</v>
      </c>
      <c r="D486">
        <v>0</v>
      </c>
      <c r="E486" s="49"/>
      <c r="F486" s="49"/>
      <c r="G486" s="49"/>
      <c r="H486" s="49"/>
    </row>
    <row r="487" spans="1:8" x14ac:dyDescent="0.2">
      <c r="A487">
        <v>106002</v>
      </c>
      <c r="B487" t="s">
        <v>628</v>
      </c>
      <c r="C487" s="49">
        <v>1284577.06</v>
      </c>
      <c r="D487" s="49">
        <v>1345374.65</v>
      </c>
      <c r="E487" s="49"/>
      <c r="F487" s="49"/>
      <c r="G487" s="49"/>
      <c r="H487" s="49"/>
    </row>
    <row r="488" spans="1:8" x14ac:dyDescent="0.2">
      <c r="A488">
        <v>106003</v>
      </c>
      <c r="B488" t="s">
        <v>629</v>
      </c>
      <c r="C488" s="49">
        <v>3655492.8</v>
      </c>
      <c r="D488" s="49">
        <v>3740599.83</v>
      </c>
      <c r="F488" s="49"/>
      <c r="G488" s="49"/>
      <c r="H488" s="49"/>
    </row>
    <row r="489" spans="1:8" x14ac:dyDescent="0.2">
      <c r="A489">
        <v>106004</v>
      </c>
      <c r="B489" t="s">
        <v>630</v>
      </c>
      <c r="C489" s="49">
        <v>4088687.57</v>
      </c>
      <c r="D489" s="49">
        <v>4334436.8899999997</v>
      </c>
      <c r="F489" s="49"/>
      <c r="G489" s="49"/>
      <c r="H489" s="49"/>
    </row>
    <row r="490" spans="1:8" x14ac:dyDescent="0.2">
      <c r="A490">
        <v>106005</v>
      </c>
      <c r="B490" t="s">
        <v>631</v>
      </c>
      <c r="C490" s="49">
        <v>2264347.0099999998</v>
      </c>
      <c r="D490" s="49">
        <v>2820617.91</v>
      </c>
      <c r="E490" s="49"/>
      <c r="F490" s="49"/>
      <c r="G490" s="49"/>
      <c r="H490" s="49"/>
    </row>
    <row r="491" spans="1:8" x14ac:dyDescent="0.2">
      <c r="A491">
        <v>106006</v>
      </c>
      <c r="B491" t="s">
        <v>632</v>
      </c>
      <c r="C491" s="49">
        <v>1534187.15</v>
      </c>
      <c r="D491" s="49">
        <v>1659966.02</v>
      </c>
      <c r="E491" s="49"/>
      <c r="F491" s="49"/>
      <c r="G491" s="49"/>
      <c r="H491" s="49"/>
    </row>
    <row r="492" spans="1:8" x14ac:dyDescent="0.2">
      <c r="A492">
        <v>106008</v>
      </c>
      <c r="B492" t="s">
        <v>633</v>
      </c>
      <c r="C492" s="49">
        <v>237924.17</v>
      </c>
      <c r="D492" s="49">
        <v>251709.17</v>
      </c>
      <c r="E492" s="49"/>
      <c r="F492" s="49"/>
      <c r="G492" s="49"/>
      <c r="H492" s="49"/>
    </row>
    <row r="493" spans="1:8" x14ac:dyDescent="0.2">
      <c r="A493">
        <v>107151</v>
      </c>
      <c r="B493" t="s">
        <v>634</v>
      </c>
      <c r="C493" s="49">
        <v>519294.94</v>
      </c>
      <c r="D493">
        <v>0</v>
      </c>
      <c r="E493" s="49"/>
      <c r="F493" s="49"/>
      <c r="G493" s="49"/>
      <c r="H493" s="49"/>
    </row>
    <row r="494" spans="1:8" x14ac:dyDescent="0.2">
      <c r="A494">
        <v>107152</v>
      </c>
      <c r="B494" t="s">
        <v>635</v>
      </c>
      <c r="C494" s="49">
        <v>2937567.3</v>
      </c>
      <c r="D494" s="49">
        <v>3235382.88</v>
      </c>
      <c r="E494" s="49"/>
      <c r="F494" s="49"/>
      <c r="G494" s="49"/>
      <c r="H494" s="49"/>
    </row>
    <row r="495" spans="1:8" x14ac:dyDescent="0.2">
      <c r="A495">
        <v>107153</v>
      </c>
      <c r="B495" t="s">
        <v>636</v>
      </c>
      <c r="C495" s="49">
        <v>1738107.37</v>
      </c>
      <c r="D495" s="49">
        <v>1671485.29</v>
      </c>
      <c r="F495" s="49"/>
      <c r="G495" s="49"/>
      <c r="H495" s="49"/>
    </row>
    <row r="496" spans="1:8" x14ac:dyDescent="0.2">
      <c r="A496">
        <v>107154</v>
      </c>
      <c r="B496" t="s">
        <v>637</v>
      </c>
      <c r="C496" s="49">
        <v>2602472.7000000002</v>
      </c>
      <c r="D496" s="49">
        <v>2843386.54</v>
      </c>
      <c r="E496" s="49"/>
      <c r="F496" s="49"/>
      <c r="G496" s="49"/>
      <c r="H496" s="49"/>
    </row>
    <row r="497" spans="1:8" x14ac:dyDescent="0.2">
      <c r="A497">
        <v>107155</v>
      </c>
      <c r="B497" t="s">
        <v>638</v>
      </c>
      <c r="C497" s="49">
        <v>2599648.06</v>
      </c>
      <c r="D497" s="49">
        <v>3075407.55</v>
      </c>
      <c r="E497" s="49"/>
      <c r="F497" s="49"/>
      <c r="G497" s="49"/>
      <c r="H497" s="49"/>
    </row>
    <row r="498" spans="1:8" x14ac:dyDescent="0.2">
      <c r="A498">
        <v>107156</v>
      </c>
      <c r="B498" t="s">
        <v>639</v>
      </c>
      <c r="C498" s="49">
        <v>1684838.82</v>
      </c>
      <c r="D498" s="49">
        <v>1861196.26</v>
      </c>
      <c r="F498" s="49"/>
      <c r="G498" s="49"/>
      <c r="H498" s="49"/>
    </row>
    <row r="499" spans="1:8" x14ac:dyDescent="0.2">
      <c r="A499">
        <v>107158</v>
      </c>
      <c r="B499" t="s">
        <v>640</v>
      </c>
      <c r="C499" s="49">
        <v>669387.36</v>
      </c>
      <c r="D499" s="49">
        <v>687782.47</v>
      </c>
      <c r="E499" s="49"/>
      <c r="F499" s="49"/>
      <c r="G499" s="49"/>
      <c r="H499" s="49"/>
    </row>
    <row r="500" spans="1:8" x14ac:dyDescent="0.2">
      <c r="A500">
        <v>108142</v>
      </c>
      <c r="B500" t="s">
        <v>641</v>
      </c>
      <c r="C500" s="49">
        <v>7617410.71</v>
      </c>
      <c r="D500" s="49">
        <v>9071680.8900000006</v>
      </c>
      <c r="E500" s="49"/>
      <c r="F500" s="49"/>
      <c r="G500" s="49"/>
      <c r="H500" s="49"/>
    </row>
    <row r="501" spans="1:8" x14ac:dyDescent="0.2">
      <c r="A501">
        <v>108143</v>
      </c>
      <c r="B501" t="s">
        <v>642</v>
      </c>
      <c r="C501" s="49">
        <v>816208.46</v>
      </c>
      <c r="D501" s="49">
        <v>843267.63</v>
      </c>
      <c r="E501" s="49"/>
      <c r="F501" s="49"/>
      <c r="G501" s="49"/>
      <c r="H501" s="49"/>
    </row>
    <row r="502" spans="1:8" x14ac:dyDescent="0.2">
      <c r="A502">
        <v>108144</v>
      </c>
      <c r="B502" t="s">
        <v>643</v>
      </c>
      <c r="C502" s="49">
        <v>682180.17</v>
      </c>
      <c r="D502" s="49">
        <v>717017</v>
      </c>
      <c r="F502" s="49"/>
      <c r="G502" s="49"/>
      <c r="H502" s="49"/>
    </row>
    <row r="503" spans="1:8" x14ac:dyDescent="0.2">
      <c r="A503">
        <v>108147</v>
      </c>
      <c r="B503" t="s">
        <v>644</v>
      </c>
      <c r="C503" s="49">
        <v>703997.74</v>
      </c>
      <c r="D503" s="49">
        <v>732651.21</v>
      </c>
      <c r="E503" s="49"/>
      <c r="F503" s="49"/>
      <c r="G503" s="49"/>
      <c r="H503" s="49"/>
    </row>
    <row r="504" spans="1:8" x14ac:dyDescent="0.2">
      <c r="A504">
        <v>109002</v>
      </c>
      <c r="B504" t="s">
        <v>645</v>
      </c>
      <c r="C504" s="49">
        <v>2745026.32</v>
      </c>
      <c r="D504" s="49">
        <v>2837664.47</v>
      </c>
      <c r="F504" s="49"/>
      <c r="G504" s="49"/>
      <c r="H504" s="49"/>
    </row>
    <row r="505" spans="1:8" x14ac:dyDescent="0.2">
      <c r="A505">
        <v>109003</v>
      </c>
      <c r="B505" t="s">
        <v>646</v>
      </c>
      <c r="C505" s="49">
        <v>6034819</v>
      </c>
      <c r="D505" s="49">
        <v>7212427</v>
      </c>
      <c r="E505" s="49"/>
      <c r="F505" s="49"/>
      <c r="G505" s="49"/>
      <c r="H505" s="49"/>
    </row>
    <row r="506" spans="1:8" x14ac:dyDescent="0.2">
      <c r="A506">
        <v>110014</v>
      </c>
      <c r="B506" t="s">
        <v>647</v>
      </c>
      <c r="C506" s="49">
        <v>3481697.58</v>
      </c>
      <c r="D506" s="49">
        <v>3718189.96</v>
      </c>
      <c r="F506" s="49"/>
      <c r="G506" s="49"/>
      <c r="H506" s="49"/>
    </row>
    <row r="507" spans="1:8" x14ac:dyDescent="0.2">
      <c r="A507">
        <v>110029</v>
      </c>
      <c r="B507" t="s">
        <v>648</v>
      </c>
      <c r="C507" s="49">
        <v>7137956.9199999999</v>
      </c>
      <c r="D507" s="49">
        <v>7669481.1900000004</v>
      </c>
      <c r="E507" s="49"/>
      <c r="F507" s="49"/>
      <c r="G507" s="49"/>
      <c r="H507" s="49"/>
    </row>
    <row r="508" spans="1:8" x14ac:dyDescent="0.2">
      <c r="A508">
        <v>110030</v>
      </c>
      <c r="B508" t="s">
        <v>649</v>
      </c>
      <c r="C508" s="49">
        <v>861926.87</v>
      </c>
      <c r="D508" s="49">
        <v>936670.55</v>
      </c>
      <c r="E508" s="49"/>
      <c r="F508" s="49"/>
      <c r="G508" s="49"/>
      <c r="H508" s="49"/>
    </row>
    <row r="509" spans="1:8" x14ac:dyDescent="0.2">
      <c r="A509">
        <v>110031</v>
      </c>
      <c r="B509" t="s">
        <v>650</v>
      </c>
      <c r="C509" s="49">
        <v>1782952.17</v>
      </c>
      <c r="D509" s="49">
        <v>2152433.13</v>
      </c>
      <c r="E509" s="49"/>
      <c r="F509" s="49"/>
      <c r="G509" s="49"/>
      <c r="H509" s="49"/>
    </row>
    <row r="510" spans="1:8" x14ac:dyDescent="0.2">
      <c r="A510">
        <v>111086</v>
      </c>
      <c r="B510" t="s">
        <v>651</v>
      </c>
      <c r="C510" s="49">
        <v>2587545.62</v>
      </c>
      <c r="D510" s="49">
        <v>2622271.5499999998</v>
      </c>
      <c r="E510" s="49"/>
      <c r="F510" s="49"/>
      <c r="G510" s="49"/>
      <c r="H510" s="49"/>
    </row>
    <row r="511" spans="1:8" x14ac:dyDescent="0.2">
      <c r="A511">
        <v>111087</v>
      </c>
      <c r="B511" t="s">
        <v>652</v>
      </c>
      <c r="C511" s="49">
        <v>3435504.29</v>
      </c>
      <c r="D511" s="49">
        <v>3497885.59</v>
      </c>
      <c r="E511" s="49"/>
      <c r="F511" s="49"/>
      <c r="G511" s="49"/>
      <c r="H511" s="49"/>
    </row>
    <row r="512" spans="1:8" x14ac:dyDescent="0.2">
      <c r="A512">
        <v>112099</v>
      </c>
      <c r="B512" t="s">
        <v>653</v>
      </c>
      <c r="C512" s="49">
        <v>998203.58</v>
      </c>
      <c r="D512">
        <v>0</v>
      </c>
      <c r="F512" s="49"/>
      <c r="G512" s="49"/>
      <c r="H512" s="49"/>
    </row>
    <row r="513" spans="1:8" x14ac:dyDescent="0.2">
      <c r="A513">
        <v>112101</v>
      </c>
      <c r="B513" t="s">
        <v>654</v>
      </c>
      <c r="C513" s="49">
        <v>2184495.25</v>
      </c>
      <c r="D513" s="49">
        <v>2243548.0499999998</v>
      </c>
      <c r="F513" s="49"/>
      <c r="G513" s="49"/>
      <c r="H513" s="49"/>
    </row>
    <row r="514" spans="1:8" x14ac:dyDescent="0.2">
      <c r="A514">
        <v>112102</v>
      </c>
      <c r="B514" t="s">
        <v>655</v>
      </c>
      <c r="C514" s="49">
        <v>8884324.2699999996</v>
      </c>
      <c r="D514" s="49">
        <v>9023732.1999999993</v>
      </c>
      <c r="E514" s="49"/>
      <c r="F514" s="49"/>
      <c r="G514" s="49"/>
      <c r="H514" s="49"/>
    </row>
    <row r="515" spans="1:8" x14ac:dyDescent="0.2">
      <c r="A515">
        <v>112103</v>
      </c>
      <c r="B515" t="s">
        <v>656</v>
      </c>
      <c r="C515" s="49">
        <v>3151769.84</v>
      </c>
      <c r="D515" s="49">
        <v>3194168.97</v>
      </c>
      <c r="E515" s="49"/>
      <c r="F515" s="49"/>
      <c r="G515" s="49"/>
      <c r="H515" s="49"/>
    </row>
    <row r="516" spans="1:8" x14ac:dyDescent="0.2">
      <c r="A516">
        <v>113001</v>
      </c>
      <c r="B516" t="s">
        <v>657</v>
      </c>
      <c r="C516" s="49">
        <v>1238210.8899999999</v>
      </c>
      <c r="D516" s="49">
        <v>1298165.42</v>
      </c>
      <c r="E516" s="49"/>
      <c r="F516" s="49"/>
      <c r="G516" s="49"/>
      <c r="H516" s="49"/>
    </row>
    <row r="517" spans="1:8" x14ac:dyDescent="0.2">
      <c r="A517">
        <v>114112</v>
      </c>
      <c r="B517" t="s">
        <v>658</v>
      </c>
      <c r="C517" s="49">
        <v>2074624.94</v>
      </c>
      <c r="D517" s="49">
        <v>2082157.45</v>
      </c>
      <c r="E517" s="49"/>
      <c r="F517" s="49"/>
      <c r="G517" s="49"/>
      <c r="H517" s="49"/>
    </row>
    <row r="518" spans="1:8" x14ac:dyDescent="0.2">
      <c r="A518">
        <v>114113</v>
      </c>
      <c r="B518" t="s">
        <v>659</v>
      </c>
      <c r="C518" s="49">
        <v>2464391.56</v>
      </c>
      <c r="D518" s="49">
        <v>2603331.25</v>
      </c>
      <c r="E518" s="49"/>
      <c r="F518" s="49"/>
      <c r="G518" s="49"/>
      <c r="H518" s="49"/>
    </row>
    <row r="519" spans="1:8" x14ac:dyDescent="0.2">
      <c r="A519">
        <v>114114</v>
      </c>
      <c r="B519" t="s">
        <v>660</v>
      </c>
      <c r="C519" s="49">
        <v>5023887.1500000004</v>
      </c>
      <c r="D519" s="49">
        <v>5064219.9000000004</v>
      </c>
      <c r="F519" s="49"/>
      <c r="G519" s="49"/>
      <c r="H519" s="49"/>
    </row>
    <row r="520" spans="1:8" x14ac:dyDescent="0.2">
      <c r="A520">
        <v>114115</v>
      </c>
      <c r="B520" t="s">
        <v>661</v>
      </c>
      <c r="C520" s="49">
        <v>2455370.4500000002</v>
      </c>
      <c r="D520" s="49">
        <v>2320243.7799999998</v>
      </c>
      <c r="E520" s="49"/>
      <c r="F520" s="49"/>
      <c r="G520" s="49"/>
      <c r="H520" s="49"/>
    </row>
    <row r="521" spans="1:8" x14ac:dyDescent="0.2">
      <c r="A521">
        <v>114116</v>
      </c>
      <c r="B521" t="s">
        <v>662</v>
      </c>
      <c r="C521" s="49">
        <v>421069.69</v>
      </c>
      <c r="D521" s="49">
        <v>459766.6</v>
      </c>
      <c r="E521" s="49"/>
      <c r="F521" s="49"/>
      <c r="G521" s="49"/>
      <c r="H521" s="49"/>
    </row>
    <row r="522" spans="1:8" x14ac:dyDescent="0.2">
      <c r="A522">
        <v>115115</v>
      </c>
      <c r="B522" t="s">
        <v>663</v>
      </c>
      <c r="C522" s="49">
        <v>150833835.21000001</v>
      </c>
      <c r="D522" s="49">
        <v>146397816.13</v>
      </c>
      <c r="E522" s="49"/>
      <c r="F522" s="49"/>
      <c r="G522" s="49"/>
      <c r="H522" s="49"/>
    </row>
    <row r="523" spans="1:8" x14ac:dyDescent="0.2">
      <c r="A523">
        <v>347347</v>
      </c>
      <c r="B523" t="s">
        <v>664</v>
      </c>
      <c r="C523" s="49">
        <v>3236405.03</v>
      </c>
      <c r="D523" s="49">
        <v>3304618.58</v>
      </c>
      <c r="E523" s="49"/>
      <c r="F523" s="49"/>
      <c r="G523" s="49"/>
      <c r="H523" s="49"/>
    </row>
    <row r="524" spans="1:8" x14ac:dyDescent="0.2">
      <c r="E524" s="49"/>
      <c r="F524" s="49"/>
      <c r="G524" s="49"/>
      <c r="H524" s="49"/>
    </row>
    <row r="525" spans="1:8" x14ac:dyDescent="0.2">
      <c r="E525" s="49"/>
      <c r="F525" s="49"/>
      <c r="G525" s="49"/>
      <c r="H525" s="49"/>
    </row>
    <row r="526" spans="1:8" x14ac:dyDescent="0.2">
      <c r="F526" s="49"/>
      <c r="G526" s="49"/>
      <c r="H526" s="4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dimension ref="A1:K525"/>
  <sheetViews>
    <sheetView topLeftCell="A423" workbookViewId="0">
      <selection activeCell="D461" sqref="D461"/>
    </sheetView>
  </sheetViews>
  <sheetFormatPr defaultRowHeight="12.75" x14ac:dyDescent="0.2"/>
  <cols>
    <col min="1" max="1" width="8.5703125" style="73" bestFit="1" customWidth="1"/>
    <col min="2" max="2" width="32.28515625" bestFit="1" customWidth="1"/>
    <col min="3" max="3" width="20.42578125" bestFit="1" customWidth="1"/>
    <col min="4" max="4" width="10.140625" bestFit="1" customWidth="1"/>
    <col min="5" max="5" width="23" bestFit="1" customWidth="1"/>
    <col min="6" max="6" width="16.28515625" bestFit="1" customWidth="1"/>
    <col min="7" max="7" width="20.140625" bestFit="1" customWidth="1"/>
    <col min="8" max="8" width="10.140625" bestFit="1" customWidth="1"/>
    <col min="9" max="9" width="15.42578125" bestFit="1" customWidth="1"/>
    <col min="10" max="10" width="10.140625" bestFit="1" customWidth="1"/>
    <col min="11" max="11" width="11.7109375" bestFit="1" customWidth="1"/>
  </cols>
  <sheetData>
    <row r="1" spans="1:11" s="17" customFormat="1" x14ac:dyDescent="0.2">
      <c r="A1" s="66" t="s">
        <v>141</v>
      </c>
      <c r="B1" s="17" t="s">
        <v>665</v>
      </c>
      <c r="C1" s="17" t="s">
        <v>666</v>
      </c>
    </row>
    <row r="2" spans="1:11" x14ac:dyDescent="0.2">
      <c r="A2" s="73">
        <v>1090</v>
      </c>
      <c r="B2" t="s">
        <v>142</v>
      </c>
      <c r="C2">
        <v>311.53800000000001</v>
      </c>
      <c r="D2" s="49"/>
      <c r="E2" s="49"/>
      <c r="F2" s="49"/>
      <c r="I2" s="49"/>
      <c r="J2" s="49"/>
      <c r="K2" s="49"/>
    </row>
    <row r="3" spans="1:11" x14ac:dyDescent="0.2">
      <c r="A3" s="73">
        <v>1091</v>
      </c>
      <c r="B3" t="s">
        <v>143</v>
      </c>
      <c r="C3" s="49">
        <v>2470.6228999999998</v>
      </c>
      <c r="D3" s="49"/>
      <c r="E3" s="49"/>
      <c r="F3" s="49"/>
      <c r="I3" s="49"/>
      <c r="J3" s="49"/>
      <c r="K3" s="49"/>
    </row>
    <row r="4" spans="1:11" x14ac:dyDescent="0.2">
      <c r="A4" s="73">
        <v>1092</v>
      </c>
      <c r="B4" t="s">
        <v>144</v>
      </c>
      <c r="C4">
        <v>276.1662</v>
      </c>
      <c r="D4" s="49"/>
      <c r="E4" s="49"/>
      <c r="F4" s="49"/>
      <c r="I4" s="49"/>
      <c r="J4" s="49"/>
      <c r="K4" s="49"/>
    </row>
    <row r="5" spans="1:11" x14ac:dyDescent="0.2">
      <c r="A5" s="73">
        <v>2089</v>
      </c>
      <c r="B5" t="s">
        <v>145</v>
      </c>
      <c r="C5">
        <v>418.11970000000002</v>
      </c>
      <c r="D5" s="49"/>
      <c r="E5" s="49"/>
      <c r="F5" s="49"/>
      <c r="I5" s="49"/>
      <c r="J5" s="49"/>
      <c r="K5" s="49"/>
    </row>
    <row r="6" spans="1:11" x14ac:dyDescent="0.2">
      <c r="A6" s="73">
        <v>2090</v>
      </c>
      <c r="B6" t="s">
        <v>146</v>
      </c>
      <c r="C6">
        <v>178.35159999999999</v>
      </c>
      <c r="D6" s="49"/>
      <c r="E6" s="49"/>
      <c r="F6" s="49"/>
      <c r="I6" s="49"/>
      <c r="J6" s="49"/>
      <c r="K6" s="49"/>
    </row>
    <row r="7" spans="1:11" x14ac:dyDescent="0.2">
      <c r="A7" s="73">
        <v>2097</v>
      </c>
      <c r="B7" t="s">
        <v>147</v>
      </c>
      <c r="C7" s="49">
        <v>2339.4504000000002</v>
      </c>
      <c r="D7" s="49"/>
      <c r="E7" s="49"/>
      <c r="F7" s="49"/>
      <c r="I7" s="49"/>
      <c r="J7" s="49"/>
      <c r="K7" s="49"/>
    </row>
    <row r="8" spans="1:11" x14ac:dyDescent="0.2">
      <c r="A8" s="73">
        <v>3031</v>
      </c>
      <c r="B8" t="s">
        <v>148</v>
      </c>
      <c r="C8">
        <v>421.49779999999998</v>
      </c>
      <c r="D8" s="49"/>
      <c r="E8" s="49"/>
      <c r="F8" s="49"/>
      <c r="I8" s="49"/>
      <c r="J8" s="49"/>
      <c r="K8" s="49"/>
    </row>
    <row r="9" spans="1:11" x14ac:dyDescent="0.2">
      <c r="A9" s="73">
        <v>3032</v>
      </c>
      <c r="B9" t="s">
        <v>149</v>
      </c>
      <c r="C9">
        <v>373.12849999999997</v>
      </c>
      <c r="D9" s="49"/>
      <c r="E9" s="49"/>
      <c r="F9" s="49"/>
      <c r="I9" s="49"/>
      <c r="J9" s="49"/>
      <c r="K9" s="49"/>
    </row>
    <row r="10" spans="1:11" x14ac:dyDescent="0.2">
      <c r="A10" s="73">
        <v>3033</v>
      </c>
      <c r="B10" t="s">
        <v>150</v>
      </c>
      <c r="C10">
        <v>159.2775</v>
      </c>
      <c r="D10" s="49"/>
      <c r="E10" s="49"/>
      <c r="F10" s="49"/>
      <c r="I10" s="49"/>
      <c r="J10" s="49"/>
      <c r="K10" s="49"/>
    </row>
    <row r="11" spans="1:11" x14ac:dyDescent="0.2">
      <c r="A11" s="73">
        <v>4106</v>
      </c>
      <c r="B11" t="s">
        <v>151</v>
      </c>
      <c r="C11">
        <v>383.13749999999999</v>
      </c>
      <c r="D11" s="49"/>
      <c r="E11" s="49"/>
      <c r="F11" s="49"/>
      <c r="I11" s="49"/>
      <c r="J11" s="49"/>
      <c r="K11" s="49"/>
    </row>
    <row r="12" spans="1:11" x14ac:dyDescent="0.2">
      <c r="A12" s="73">
        <v>4109</v>
      </c>
      <c r="B12" t="s">
        <v>152</v>
      </c>
      <c r="C12">
        <v>643.65380000000005</v>
      </c>
      <c r="D12" s="49"/>
      <c r="E12" s="49"/>
      <c r="F12" s="49"/>
      <c r="I12" s="49"/>
      <c r="J12" s="49"/>
      <c r="K12" s="49"/>
    </row>
    <row r="13" spans="1:11" x14ac:dyDescent="0.2">
      <c r="A13" s="73">
        <v>4110</v>
      </c>
      <c r="B13" t="s">
        <v>153</v>
      </c>
      <c r="C13" s="49">
        <v>2404.1628999999998</v>
      </c>
      <c r="D13" s="49"/>
      <c r="E13" s="49"/>
      <c r="F13" s="49"/>
      <c r="I13" s="49"/>
      <c r="J13" s="49"/>
      <c r="K13" s="49"/>
    </row>
    <row r="14" spans="1:11" x14ac:dyDescent="0.2">
      <c r="A14" s="73">
        <v>5120</v>
      </c>
      <c r="B14" t="s">
        <v>154</v>
      </c>
      <c r="C14">
        <v>529.34630000000004</v>
      </c>
      <c r="D14" s="49"/>
      <c r="E14" s="49"/>
      <c r="F14" s="49"/>
      <c r="I14" s="49"/>
      <c r="J14" s="49"/>
      <c r="K14" s="49"/>
    </row>
    <row r="15" spans="1:11" x14ac:dyDescent="0.2">
      <c r="A15" s="73">
        <v>5121</v>
      </c>
      <c r="B15" t="s">
        <v>155</v>
      </c>
      <c r="C15">
        <v>897.84289999999999</v>
      </c>
      <c r="D15" s="49"/>
      <c r="E15" s="49"/>
      <c r="F15" s="49"/>
      <c r="I15" s="49"/>
      <c r="J15" s="49"/>
      <c r="K15" s="49"/>
    </row>
    <row r="16" spans="1:11" x14ac:dyDescent="0.2">
      <c r="A16" s="73">
        <v>5122</v>
      </c>
      <c r="B16" t="s">
        <v>156</v>
      </c>
      <c r="C16">
        <v>363.48509999999999</v>
      </c>
      <c r="D16" s="49"/>
      <c r="E16" s="49"/>
      <c r="F16" s="49"/>
      <c r="I16" s="49"/>
      <c r="J16" s="49"/>
      <c r="K16" s="49"/>
    </row>
    <row r="17" spans="1:11" x14ac:dyDescent="0.2">
      <c r="A17" s="73">
        <v>5123</v>
      </c>
      <c r="B17" t="s">
        <v>157</v>
      </c>
      <c r="C17" s="49">
        <v>2008.4182000000001</v>
      </c>
      <c r="D17" s="49"/>
      <c r="E17" s="49"/>
      <c r="F17" s="49"/>
      <c r="I17" s="49"/>
      <c r="J17" s="49"/>
      <c r="K17" s="49"/>
    </row>
    <row r="18" spans="1:11" x14ac:dyDescent="0.2">
      <c r="A18" s="73">
        <v>5124</v>
      </c>
      <c r="B18" t="s">
        <v>158</v>
      </c>
      <c r="C18">
        <v>846.87559999999996</v>
      </c>
      <c r="D18" s="49"/>
      <c r="E18" s="49"/>
      <c r="F18" s="49"/>
      <c r="I18" s="49"/>
      <c r="J18" s="49"/>
      <c r="K18" s="49"/>
    </row>
    <row r="19" spans="1:11" x14ac:dyDescent="0.2">
      <c r="A19" s="73">
        <v>5127</v>
      </c>
      <c r="B19" t="s">
        <v>159</v>
      </c>
      <c r="C19">
        <v>292.41300000000001</v>
      </c>
      <c r="D19" s="49"/>
      <c r="E19" s="49"/>
      <c r="F19" s="49"/>
      <c r="I19" s="49"/>
      <c r="J19" s="49"/>
      <c r="K19" s="49"/>
    </row>
    <row r="20" spans="1:11" x14ac:dyDescent="0.2">
      <c r="A20" s="73">
        <v>5128</v>
      </c>
      <c r="B20" t="s">
        <v>160</v>
      </c>
      <c r="C20" s="49">
        <v>2256.9803999999999</v>
      </c>
      <c r="D20" s="49"/>
      <c r="E20" s="49"/>
      <c r="F20" s="49"/>
      <c r="I20" s="49"/>
      <c r="J20" s="49"/>
      <c r="K20" s="49"/>
    </row>
    <row r="21" spans="1:11" x14ac:dyDescent="0.2">
      <c r="A21" s="73">
        <v>6101</v>
      </c>
      <c r="B21" t="s">
        <v>161</v>
      </c>
      <c r="C21">
        <v>554.60820000000001</v>
      </c>
      <c r="D21" s="49"/>
      <c r="E21" s="49"/>
      <c r="F21" s="49"/>
      <c r="I21" s="49"/>
      <c r="J21" s="49"/>
      <c r="K21" s="49"/>
    </row>
    <row r="22" spans="1:11" x14ac:dyDescent="0.2">
      <c r="A22" s="73">
        <v>6103</v>
      </c>
      <c r="B22" t="s">
        <v>162</v>
      </c>
      <c r="C22">
        <v>280.11450000000002</v>
      </c>
      <c r="D22" s="49"/>
      <c r="E22" s="49"/>
      <c r="F22" s="49"/>
      <c r="I22" s="49"/>
      <c r="J22" s="49"/>
      <c r="K22" s="49"/>
    </row>
    <row r="23" spans="1:11" x14ac:dyDescent="0.2">
      <c r="A23" s="73">
        <v>6104</v>
      </c>
      <c r="B23" t="s">
        <v>163</v>
      </c>
      <c r="C23" s="49">
        <v>1358.0646999999999</v>
      </c>
      <c r="D23" s="49"/>
      <c r="E23" s="49"/>
      <c r="F23" s="49"/>
      <c r="I23" s="49"/>
      <c r="J23" s="49"/>
      <c r="K23" s="49"/>
    </row>
    <row r="24" spans="1:11" x14ac:dyDescent="0.2">
      <c r="A24" s="73">
        <v>7121</v>
      </c>
      <c r="B24" t="s">
        <v>164</v>
      </c>
      <c r="C24">
        <v>259.09879999999998</v>
      </c>
      <c r="D24" s="49"/>
      <c r="E24" s="49"/>
      <c r="F24" s="49"/>
      <c r="I24" s="49"/>
      <c r="J24" s="49"/>
      <c r="K24" s="49"/>
    </row>
    <row r="25" spans="1:11" x14ac:dyDescent="0.2">
      <c r="A25" s="73">
        <v>7122</v>
      </c>
      <c r="B25" t="s">
        <v>165</v>
      </c>
      <c r="C25">
        <v>140.1568</v>
      </c>
      <c r="D25" s="49"/>
      <c r="E25" s="49"/>
      <c r="F25" s="49"/>
      <c r="I25" s="49"/>
      <c r="J25" s="49"/>
      <c r="K25" s="49"/>
    </row>
    <row r="26" spans="1:11" x14ac:dyDescent="0.2">
      <c r="A26" s="73">
        <v>7123</v>
      </c>
      <c r="B26" t="s">
        <v>166</v>
      </c>
      <c r="C26">
        <v>699.98099999999999</v>
      </c>
      <c r="D26" s="49"/>
      <c r="E26" s="49"/>
      <c r="F26" s="49"/>
      <c r="I26" s="49"/>
      <c r="J26" s="49"/>
      <c r="K26" s="49"/>
    </row>
    <row r="27" spans="1:11" x14ac:dyDescent="0.2">
      <c r="A27" s="73">
        <v>7124</v>
      </c>
      <c r="B27" t="s">
        <v>167</v>
      </c>
      <c r="C27">
        <v>463.29450000000003</v>
      </c>
      <c r="D27" s="49"/>
      <c r="E27" s="49"/>
      <c r="F27" s="49"/>
      <c r="I27" s="49"/>
      <c r="J27" s="49"/>
      <c r="K27" s="49"/>
    </row>
    <row r="28" spans="1:11" x14ac:dyDescent="0.2">
      <c r="A28" s="73">
        <v>7125</v>
      </c>
      <c r="B28" t="s">
        <v>168</v>
      </c>
      <c r="C28">
        <v>155.77070000000001</v>
      </c>
      <c r="D28" s="49"/>
      <c r="E28" s="49"/>
      <c r="F28" s="49"/>
      <c r="I28" s="49"/>
      <c r="J28" s="49"/>
      <c r="K28" s="49"/>
    </row>
    <row r="29" spans="1:11" x14ac:dyDescent="0.2">
      <c r="A29" s="73">
        <v>7126</v>
      </c>
      <c r="B29" t="s">
        <v>169</v>
      </c>
      <c r="C29">
        <v>76.095500000000001</v>
      </c>
      <c r="D29" s="49"/>
      <c r="E29" s="49"/>
      <c r="F29" s="49"/>
      <c r="I29" s="49"/>
      <c r="J29" s="49"/>
      <c r="K29" s="49"/>
    </row>
    <row r="30" spans="1:11" x14ac:dyDescent="0.2">
      <c r="A30" s="73">
        <v>7129</v>
      </c>
      <c r="B30" t="s">
        <v>170</v>
      </c>
      <c r="C30" s="49">
        <v>1076.3262</v>
      </c>
      <c r="D30" s="49"/>
      <c r="E30" s="49"/>
      <c r="F30" s="49"/>
      <c r="I30" s="49"/>
      <c r="J30" s="49"/>
      <c r="K30" s="49"/>
    </row>
    <row r="31" spans="1:11" x14ac:dyDescent="0.2">
      <c r="A31" s="73">
        <v>8106</v>
      </c>
      <c r="B31" t="s">
        <v>171</v>
      </c>
      <c r="C31">
        <v>582.05179999999996</v>
      </c>
      <c r="D31" s="49"/>
      <c r="E31" s="49"/>
      <c r="F31" s="49"/>
      <c r="I31" s="49"/>
      <c r="J31" s="49"/>
      <c r="K31" s="49"/>
    </row>
    <row r="32" spans="1:11" x14ac:dyDescent="0.2">
      <c r="A32" s="73">
        <v>8107</v>
      </c>
      <c r="B32" t="s">
        <v>172</v>
      </c>
      <c r="C32" s="49">
        <v>1495.1777</v>
      </c>
      <c r="D32" s="49"/>
      <c r="E32" s="49"/>
      <c r="F32" s="49"/>
      <c r="I32" s="49"/>
      <c r="J32" s="49"/>
      <c r="K32" s="49"/>
    </row>
    <row r="33" spans="1:11" x14ac:dyDescent="0.2">
      <c r="A33" s="73">
        <v>8111</v>
      </c>
      <c r="B33" t="s">
        <v>173</v>
      </c>
      <c r="C33">
        <v>740.07079999999996</v>
      </c>
      <c r="D33" s="49"/>
      <c r="E33" s="49"/>
      <c r="F33" s="49"/>
      <c r="I33" s="49"/>
      <c r="J33" s="49"/>
      <c r="K33" s="49"/>
    </row>
    <row r="34" spans="1:11" x14ac:dyDescent="0.2">
      <c r="A34" s="73">
        <v>9077</v>
      </c>
      <c r="B34" t="s">
        <v>174</v>
      </c>
      <c r="C34">
        <v>573.16660000000002</v>
      </c>
      <c r="D34" s="49"/>
      <c r="E34" s="49"/>
      <c r="F34" s="49"/>
      <c r="I34" s="49"/>
      <c r="J34" s="49"/>
      <c r="K34" s="49"/>
    </row>
    <row r="35" spans="1:11" x14ac:dyDescent="0.2">
      <c r="A35" s="73">
        <v>9078</v>
      </c>
      <c r="B35" t="s">
        <v>175</v>
      </c>
      <c r="C35">
        <v>202.41050000000001</v>
      </c>
      <c r="D35" s="49"/>
      <c r="E35" s="49"/>
      <c r="F35" s="49"/>
      <c r="I35" s="49"/>
      <c r="J35" s="49"/>
      <c r="K35" s="49"/>
    </row>
    <row r="36" spans="1:11" x14ac:dyDescent="0.2">
      <c r="A36" s="73">
        <v>9079</v>
      </c>
      <c r="B36" t="s">
        <v>176</v>
      </c>
      <c r="C36">
        <v>254.1694</v>
      </c>
      <c r="D36" s="49"/>
      <c r="E36" s="49"/>
      <c r="F36" s="49"/>
      <c r="I36" s="49"/>
      <c r="J36" s="49"/>
      <c r="K36" s="49"/>
    </row>
    <row r="37" spans="1:11" x14ac:dyDescent="0.2">
      <c r="A37" s="73">
        <v>9080</v>
      </c>
      <c r="B37" t="s">
        <v>177</v>
      </c>
      <c r="C37">
        <v>972.60559999999998</v>
      </c>
      <c r="D37" s="49"/>
      <c r="E37" s="49"/>
      <c r="F37" s="49"/>
      <c r="I37" s="49"/>
      <c r="J37" s="49"/>
      <c r="K37" s="49"/>
    </row>
    <row r="38" spans="1:11" x14ac:dyDescent="0.2">
      <c r="A38" s="73">
        <v>10087</v>
      </c>
      <c r="B38" t="s">
        <v>178</v>
      </c>
      <c r="C38" s="49">
        <v>1332.2181</v>
      </c>
      <c r="D38" s="49"/>
      <c r="E38" s="49"/>
      <c r="F38" s="49"/>
      <c r="I38" s="49"/>
      <c r="J38" s="49"/>
      <c r="K38" s="49"/>
    </row>
    <row r="39" spans="1:11" x14ac:dyDescent="0.2">
      <c r="A39" s="73">
        <v>10089</v>
      </c>
      <c r="B39" t="s">
        <v>179</v>
      </c>
      <c r="C39" s="49">
        <v>1179.1726000000001</v>
      </c>
      <c r="D39" s="49"/>
      <c r="E39" s="49"/>
      <c r="F39" s="49"/>
      <c r="I39" s="49"/>
      <c r="J39" s="49"/>
      <c r="K39" s="49"/>
    </row>
    <row r="40" spans="1:11" x14ac:dyDescent="0.2">
      <c r="A40" s="73">
        <v>10090</v>
      </c>
      <c r="B40" t="s">
        <v>180</v>
      </c>
      <c r="C40">
        <v>470.31060000000002</v>
      </c>
      <c r="D40" s="49"/>
      <c r="E40" s="49"/>
      <c r="F40" s="49"/>
      <c r="I40" s="49"/>
      <c r="J40" s="49"/>
      <c r="K40" s="49"/>
    </row>
    <row r="41" spans="1:11" x14ac:dyDescent="0.2">
      <c r="A41" s="73">
        <v>10091</v>
      </c>
      <c r="B41" t="s">
        <v>181</v>
      </c>
      <c r="C41" s="49">
        <v>1304.3340000000001</v>
      </c>
      <c r="D41" s="49"/>
      <c r="E41" s="49"/>
      <c r="F41" s="49"/>
      <c r="I41" s="49"/>
      <c r="J41" s="49"/>
      <c r="K41" s="49"/>
    </row>
    <row r="42" spans="1:11" x14ac:dyDescent="0.2">
      <c r="A42" s="73">
        <v>10092</v>
      </c>
      <c r="B42" t="s">
        <v>182</v>
      </c>
      <c r="C42">
        <v>584.66250000000002</v>
      </c>
      <c r="D42" s="49"/>
      <c r="E42" s="49"/>
      <c r="F42" s="49"/>
      <c r="I42" s="49"/>
      <c r="J42" s="49"/>
      <c r="K42" s="49"/>
    </row>
    <row r="43" spans="1:11" x14ac:dyDescent="0.2">
      <c r="A43" s="73">
        <v>10093</v>
      </c>
      <c r="B43" t="s">
        <v>183</v>
      </c>
      <c r="C43" s="49">
        <v>16400.470700000002</v>
      </c>
      <c r="D43" s="49"/>
      <c r="E43" s="49"/>
      <c r="F43" s="49"/>
      <c r="I43" s="49"/>
      <c r="J43" s="49"/>
      <c r="K43" s="49"/>
    </row>
    <row r="44" spans="1:11" x14ac:dyDescent="0.2">
      <c r="A44" s="73">
        <v>11076</v>
      </c>
      <c r="B44" t="s">
        <v>184</v>
      </c>
      <c r="C44">
        <v>709.52459999999996</v>
      </c>
      <c r="D44" s="49"/>
      <c r="E44" s="49"/>
      <c r="F44" s="49"/>
      <c r="I44" s="49"/>
      <c r="J44" s="49"/>
      <c r="K44" s="49"/>
    </row>
    <row r="45" spans="1:11" x14ac:dyDescent="0.2">
      <c r="A45" s="73">
        <v>11078</v>
      </c>
      <c r="B45" t="s">
        <v>185</v>
      </c>
      <c r="C45">
        <v>686.16449999999998</v>
      </c>
      <c r="D45" s="49"/>
      <c r="E45" s="49"/>
      <c r="F45" s="49"/>
      <c r="I45" s="49"/>
      <c r="J45" s="49"/>
      <c r="K45" s="49"/>
    </row>
    <row r="46" spans="1:11" x14ac:dyDescent="0.2">
      <c r="A46" s="73">
        <v>11079</v>
      </c>
      <c r="B46" t="s">
        <v>186</v>
      </c>
      <c r="C46">
        <v>358.88</v>
      </c>
      <c r="D46" s="49"/>
      <c r="E46" s="49"/>
      <c r="F46" s="49"/>
      <c r="I46" s="49"/>
      <c r="J46" s="49"/>
      <c r="K46" s="49"/>
    </row>
    <row r="47" spans="1:11" x14ac:dyDescent="0.2">
      <c r="A47" s="73">
        <v>11082</v>
      </c>
      <c r="B47" t="s">
        <v>187</v>
      </c>
      <c r="C47" s="49">
        <v>11929.562400000001</v>
      </c>
      <c r="D47" s="49"/>
      <c r="E47" s="49"/>
      <c r="F47" s="49"/>
      <c r="I47" s="49"/>
      <c r="J47" s="49"/>
      <c r="K47" s="49"/>
    </row>
    <row r="48" spans="1:11" x14ac:dyDescent="0.2">
      <c r="A48" s="73">
        <v>12108</v>
      </c>
      <c r="B48" t="s">
        <v>188</v>
      </c>
      <c r="C48">
        <v>734.88909999999998</v>
      </c>
      <c r="D48" s="49"/>
      <c r="E48" s="49"/>
      <c r="F48" s="49"/>
      <c r="I48" s="49"/>
      <c r="J48" s="49"/>
      <c r="K48" s="49"/>
    </row>
    <row r="49" spans="1:11" x14ac:dyDescent="0.2">
      <c r="A49" s="73">
        <v>12109</v>
      </c>
      <c r="B49" t="s">
        <v>189</v>
      </c>
      <c r="C49" s="49">
        <v>4960.2380000000003</v>
      </c>
      <c r="D49" s="49"/>
      <c r="E49" s="49"/>
      <c r="F49" s="49"/>
      <c r="I49" s="49"/>
      <c r="J49" s="49"/>
      <c r="K49" s="49"/>
    </row>
    <row r="50" spans="1:11" x14ac:dyDescent="0.2">
      <c r="A50" s="73">
        <v>12110</v>
      </c>
      <c r="B50" t="s">
        <v>190</v>
      </c>
      <c r="C50" s="49">
        <v>1079.9558</v>
      </c>
      <c r="D50" s="49"/>
      <c r="E50" s="49"/>
      <c r="F50" s="49"/>
      <c r="I50" s="49"/>
      <c r="J50" s="49"/>
      <c r="K50" s="49"/>
    </row>
    <row r="51" spans="1:11" x14ac:dyDescent="0.2">
      <c r="A51" s="73">
        <v>13054</v>
      </c>
      <c r="B51" t="s">
        <v>191</v>
      </c>
      <c r="C51">
        <v>122.798</v>
      </c>
      <c r="D51" s="49"/>
      <c r="E51" s="49"/>
      <c r="F51" s="49"/>
      <c r="I51" s="49"/>
      <c r="J51" s="49"/>
      <c r="K51" s="49"/>
    </row>
    <row r="52" spans="1:11" x14ac:dyDescent="0.2">
      <c r="A52" s="73">
        <v>13055</v>
      </c>
      <c r="B52" t="s">
        <v>192</v>
      </c>
      <c r="C52">
        <v>709.09500000000003</v>
      </c>
      <c r="D52" s="49"/>
      <c r="E52" s="49"/>
      <c r="F52" s="49"/>
      <c r="I52" s="49"/>
      <c r="J52" s="49"/>
      <c r="K52" s="49"/>
    </row>
    <row r="53" spans="1:11" x14ac:dyDescent="0.2">
      <c r="A53" s="73">
        <v>13057</v>
      </c>
      <c r="B53" t="s">
        <v>193</v>
      </c>
      <c r="C53">
        <v>49.180100000000003</v>
      </c>
      <c r="D53" s="49"/>
      <c r="E53" s="49"/>
      <c r="F53" s="49"/>
      <c r="I53" s="49"/>
      <c r="J53" s="49"/>
      <c r="K53" s="49"/>
    </row>
    <row r="54" spans="1:11" x14ac:dyDescent="0.2">
      <c r="A54" s="73">
        <v>13058</v>
      </c>
      <c r="B54" t="s">
        <v>194</v>
      </c>
      <c r="C54">
        <v>76.075699999999998</v>
      </c>
      <c r="D54" s="49"/>
      <c r="E54" s="49"/>
      <c r="F54" s="49"/>
      <c r="I54" s="49"/>
      <c r="J54" s="49"/>
      <c r="K54" s="49"/>
    </row>
    <row r="55" spans="1:11" x14ac:dyDescent="0.2">
      <c r="A55" s="73">
        <v>13059</v>
      </c>
      <c r="B55" t="s">
        <v>195</v>
      </c>
      <c r="C55">
        <v>419.06169999999997</v>
      </c>
      <c r="D55" s="49"/>
      <c r="E55" s="49"/>
      <c r="F55" s="49"/>
      <c r="I55" s="49"/>
      <c r="J55" s="49"/>
      <c r="K55" s="49"/>
    </row>
    <row r="56" spans="1:11" x14ac:dyDescent="0.2">
      <c r="A56" s="73">
        <v>13060</v>
      </c>
      <c r="B56" t="s">
        <v>196</v>
      </c>
      <c r="C56">
        <v>61.631900000000002</v>
      </c>
      <c r="D56" s="49"/>
      <c r="E56" s="49"/>
      <c r="F56" s="49"/>
      <c r="I56" s="49"/>
      <c r="J56" s="49"/>
      <c r="K56" s="49"/>
    </row>
    <row r="57" spans="1:11" x14ac:dyDescent="0.2">
      <c r="A57" s="73">
        <v>13061</v>
      </c>
      <c r="B57" t="s">
        <v>197</v>
      </c>
      <c r="C57">
        <v>372.69229999999999</v>
      </c>
      <c r="D57" s="49"/>
      <c r="E57" s="49"/>
      <c r="F57" s="49"/>
      <c r="I57" s="49"/>
      <c r="J57" s="49"/>
      <c r="K57" s="49"/>
    </row>
    <row r="58" spans="1:11" x14ac:dyDescent="0.2">
      <c r="A58" s="73">
        <v>13062</v>
      </c>
      <c r="B58" t="s">
        <v>198</v>
      </c>
      <c r="C58">
        <v>57.772199999999998</v>
      </c>
      <c r="D58" s="49"/>
      <c r="E58" s="49"/>
      <c r="F58" s="49"/>
      <c r="I58" s="49"/>
      <c r="J58" s="49"/>
      <c r="K58" s="49"/>
    </row>
    <row r="59" spans="1:11" x14ac:dyDescent="0.2">
      <c r="A59" s="73">
        <v>14126</v>
      </c>
      <c r="B59" t="s">
        <v>199</v>
      </c>
      <c r="C59" s="49">
        <v>1378.1169</v>
      </c>
      <c r="D59" s="49"/>
      <c r="E59" s="49"/>
      <c r="F59" s="49"/>
      <c r="I59" s="49"/>
      <c r="J59" s="49"/>
      <c r="K59" s="49"/>
    </row>
    <row r="60" spans="1:11" x14ac:dyDescent="0.2">
      <c r="A60" s="73">
        <v>14127</v>
      </c>
      <c r="B60" t="s">
        <v>200</v>
      </c>
      <c r="C60">
        <v>729.5548</v>
      </c>
      <c r="D60" s="49"/>
      <c r="E60" s="49"/>
      <c r="F60" s="49"/>
      <c r="I60" s="49"/>
      <c r="J60" s="49"/>
      <c r="K60" s="49"/>
    </row>
    <row r="61" spans="1:11" x14ac:dyDescent="0.2">
      <c r="A61" s="73">
        <v>14129</v>
      </c>
      <c r="B61" t="s">
        <v>201</v>
      </c>
      <c r="C61" s="49">
        <v>2228.1882999999998</v>
      </c>
      <c r="D61" s="49"/>
      <c r="E61" s="49"/>
      <c r="F61" s="49"/>
      <c r="I61" s="49"/>
      <c r="J61" s="49"/>
      <c r="K61" s="49"/>
    </row>
    <row r="62" spans="1:11" x14ac:dyDescent="0.2">
      <c r="A62" s="73">
        <v>14130</v>
      </c>
      <c r="B62" t="s">
        <v>202</v>
      </c>
      <c r="C62">
        <v>898.62909999999999</v>
      </c>
      <c r="D62" s="49"/>
      <c r="E62" s="49"/>
      <c r="F62" s="49"/>
      <c r="I62" s="49"/>
      <c r="J62" s="49"/>
      <c r="K62" s="49"/>
    </row>
    <row r="63" spans="1:11" x14ac:dyDescent="0.2">
      <c r="A63" s="73">
        <v>15001</v>
      </c>
      <c r="B63" t="s">
        <v>203</v>
      </c>
      <c r="C63">
        <v>571.74080000000004</v>
      </c>
      <c r="D63" s="49"/>
      <c r="E63" s="49"/>
      <c r="F63" s="49"/>
      <c r="I63" s="49"/>
      <c r="J63" s="49"/>
      <c r="K63" s="49"/>
    </row>
    <row r="64" spans="1:11" x14ac:dyDescent="0.2">
      <c r="A64" s="73">
        <v>15002</v>
      </c>
      <c r="B64" t="s">
        <v>204</v>
      </c>
      <c r="C64" s="49">
        <v>4137.6382000000003</v>
      </c>
      <c r="D64" s="49"/>
      <c r="E64" s="49"/>
      <c r="F64" s="49"/>
      <c r="I64" s="49"/>
      <c r="J64" s="49"/>
      <c r="K64" s="49"/>
    </row>
    <row r="65" spans="1:11" x14ac:dyDescent="0.2">
      <c r="A65" s="73">
        <v>15003</v>
      </c>
      <c r="B65" t="s">
        <v>205</v>
      </c>
      <c r="C65">
        <v>259.81290000000001</v>
      </c>
      <c r="D65" s="49"/>
      <c r="E65" s="49"/>
      <c r="F65" s="49"/>
      <c r="I65" s="49"/>
      <c r="J65" s="49"/>
      <c r="K65" s="49"/>
    </row>
    <row r="66" spans="1:11" x14ac:dyDescent="0.2">
      <c r="A66" s="73">
        <v>15004</v>
      </c>
      <c r="B66" t="s">
        <v>206</v>
      </c>
      <c r="C66">
        <v>367.76900000000001</v>
      </c>
      <c r="D66" s="49"/>
      <c r="E66" s="49"/>
      <c r="F66" s="49"/>
      <c r="I66" s="49"/>
      <c r="J66" s="49"/>
      <c r="K66" s="49"/>
    </row>
    <row r="67" spans="1:11" x14ac:dyDescent="0.2">
      <c r="A67" s="73">
        <v>16090</v>
      </c>
      <c r="B67" t="s">
        <v>207</v>
      </c>
      <c r="C67" s="49">
        <v>4284.6601000000001</v>
      </c>
      <c r="D67" s="49"/>
      <c r="E67" s="49"/>
      <c r="F67" s="49"/>
      <c r="I67" s="49"/>
      <c r="J67" s="49"/>
      <c r="K67" s="49"/>
    </row>
    <row r="68" spans="1:11" x14ac:dyDescent="0.2">
      <c r="A68" s="73">
        <v>16092</v>
      </c>
      <c r="B68" t="s">
        <v>208</v>
      </c>
      <c r="C68">
        <v>368.07249999999999</v>
      </c>
      <c r="D68" s="49"/>
      <c r="E68" s="49"/>
      <c r="F68" s="49"/>
      <c r="I68" s="49"/>
      <c r="J68" s="49"/>
      <c r="K68" s="49"/>
    </row>
    <row r="69" spans="1:11" x14ac:dyDescent="0.2">
      <c r="A69" s="73">
        <v>16094</v>
      </c>
      <c r="B69" t="s">
        <v>209</v>
      </c>
      <c r="C69">
        <v>359.58929999999998</v>
      </c>
      <c r="D69" s="49"/>
      <c r="E69" s="49"/>
      <c r="F69" s="49"/>
      <c r="I69" s="49"/>
      <c r="J69" s="49"/>
      <c r="K69" s="49"/>
    </row>
    <row r="70" spans="1:11" x14ac:dyDescent="0.2">
      <c r="A70" s="73">
        <v>16096</v>
      </c>
      <c r="B70" t="s">
        <v>210</v>
      </c>
      <c r="C70" s="49">
        <v>4091.4222</v>
      </c>
      <c r="D70" s="49"/>
      <c r="E70" s="49"/>
      <c r="F70" s="49"/>
      <c r="I70" s="49"/>
      <c r="J70" s="49"/>
      <c r="K70" s="49"/>
    </row>
    <row r="71" spans="1:11" x14ac:dyDescent="0.2">
      <c r="A71" s="73">
        <v>16097</v>
      </c>
      <c r="B71" t="s">
        <v>211</v>
      </c>
      <c r="C71">
        <v>445.47489999999999</v>
      </c>
      <c r="D71" s="49"/>
      <c r="E71" s="49"/>
      <c r="F71" s="49"/>
      <c r="I71" s="49"/>
      <c r="J71" s="49"/>
      <c r="K71" s="49"/>
    </row>
    <row r="72" spans="1:11" x14ac:dyDescent="0.2">
      <c r="A72" s="73">
        <v>17121</v>
      </c>
      <c r="B72" t="s">
        <v>212</v>
      </c>
      <c r="C72">
        <v>161.85830000000001</v>
      </c>
      <c r="D72" s="49"/>
      <c r="E72" s="49"/>
      <c r="F72" s="49"/>
      <c r="I72" s="49"/>
      <c r="J72" s="49"/>
      <c r="K72" s="49"/>
    </row>
    <row r="73" spans="1:11" x14ac:dyDescent="0.2">
      <c r="A73" s="73">
        <v>17122</v>
      </c>
      <c r="B73" t="s">
        <v>213</v>
      </c>
      <c r="C73">
        <v>208.60300000000001</v>
      </c>
      <c r="D73" s="49"/>
      <c r="E73" s="49"/>
      <c r="F73" s="49"/>
      <c r="I73" s="49"/>
      <c r="J73" s="49"/>
      <c r="K73" s="49"/>
    </row>
    <row r="74" spans="1:11" x14ac:dyDescent="0.2">
      <c r="A74" s="73">
        <v>17124</v>
      </c>
      <c r="B74" t="s">
        <v>214</v>
      </c>
      <c r="C74">
        <v>138.85579999999999</v>
      </c>
      <c r="D74" s="49"/>
      <c r="E74" s="49"/>
      <c r="F74" s="49"/>
      <c r="I74" s="49"/>
      <c r="J74" s="49"/>
      <c r="K74" s="49"/>
    </row>
    <row r="75" spans="1:11" x14ac:dyDescent="0.2">
      <c r="A75" s="73">
        <v>17125</v>
      </c>
      <c r="B75" t="s">
        <v>215</v>
      </c>
      <c r="C75" s="49">
        <v>1044.3454999999999</v>
      </c>
      <c r="D75" s="49"/>
      <c r="E75" s="49"/>
      <c r="F75" s="49"/>
      <c r="I75" s="49"/>
      <c r="J75" s="49"/>
      <c r="K75" s="49"/>
    </row>
    <row r="76" spans="1:11" x14ac:dyDescent="0.2">
      <c r="A76" s="73">
        <v>17126</v>
      </c>
      <c r="B76" t="s">
        <v>216</v>
      </c>
      <c r="C76">
        <v>259.58620000000002</v>
      </c>
      <c r="D76" s="49"/>
      <c r="E76" s="49"/>
      <c r="F76" s="49"/>
      <c r="I76" s="49"/>
      <c r="J76" s="49"/>
      <c r="K76" s="49"/>
    </row>
    <row r="77" spans="1:11" x14ac:dyDescent="0.2">
      <c r="A77" s="73">
        <v>18047</v>
      </c>
      <c r="B77" t="s">
        <v>217</v>
      </c>
      <c r="C77">
        <v>923.25890000000004</v>
      </c>
      <c r="D77" s="49"/>
      <c r="E77" s="49"/>
      <c r="F77" s="49"/>
      <c r="I77" s="49"/>
      <c r="J77" s="49"/>
      <c r="K77" s="49"/>
    </row>
    <row r="78" spans="1:11" x14ac:dyDescent="0.2">
      <c r="A78" s="73">
        <v>18050</v>
      </c>
      <c r="B78" t="s">
        <v>218</v>
      </c>
      <c r="C78">
        <v>575.0326</v>
      </c>
      <c r="D78" s="49"/>
      <c r="E78" s="49"/>
      <c r="F78" s="49"/>
      <c r="I78" s="49"/>
      <c r="J78" s="49"/>
      <c r="K78" s="49"/>
    </row>
    <row r="79" spans="1:11" x14ac:dyDescent="0.2">
      <c r="A79" s="73">
        <v>19139</v>
      </c>
      <c r="B79" t="s">
        <v>219</v>
      </c>
      <c r="C79">
        <v>579.08219999999994</v>
      </c>
      <c r="D79" s="49"/>
      <c r="E79" s="49"/>
      <c r="F79" s="49"/>
      <c r="I79" s="49"/>
      <c r="J79" s="49"/>
      <c r="K79" s="49"/>
    </row>
    <row r="80" spans="1:11" x14ac:dyDescent="0.2">
      <c r="A80" s="73">
        <v>19140</v>
      </c>
      <c r="B80" t="s">
        <v>220</v>
      </c>
      <c r="C80">
        <v>146.4982</v>
      </c>
      <c r="D80" s="49"/>
      <c r="E80" s="49"/>
      <c r="F80" s="49"/>
      <c r="I80" s="49"/>
      <c r="J80" s="49"/>
      <c r="K80" s="49"/>
    </row>
    <row r="81" spans="1:11" x14ac:dyDescent="0.2">
      <c r="A81" s="73">
        <v>19142</v>
      </c>
      <c r="B81" t="s">
        <v>221</v>
      </c>
      <c r="C81" s="49">
        <v>5326.78</v>
      </c>
      <c r="D81" s="49"/>
      <c r="E81" s="49"/>
      <c r="F81" s="49"/>
      <c r="I81" s="49"/>
      <c r="J81" s="49"/>
      <c r="K81" s="49"/>
    </row>
    <row r="82" spans="1:11" x14ac:dyDescent="0.2">
      <c r="A82" s="73">
        <v>19144</v>
      </c>
      <c r="B82" t="s">
        <v>222</v>
      </c>
      <c r="C82">
        <v>925.97969999999998</v>
      </c>
      <c r="D82" s="49"/>
      <c r="E82" s="49"/>
      <c r="F82" s="49"/>
      <c r="I82" s="49"/>
      <c r="J82" s="49"/>
      <c r="K82" s="49"/>
    </row>
    <row r="83" spans="1:11" x14ac:dyDescent="0.2">
      <c r="A83" s="73">
        <v>19147</v>
      </c>
      <c r="B83" t="s">
        <v>223</v>
      </c>
      <c r="C83">
        <v>200.33330000000001</v>
      </c>
      <c r="D83" s="49"/>
      <c r="E83" s="49"/>
      <c r="F83" s="49"/>
      <c r="I83" s="49"/>
      <c r="J83" s="49"/>
      <c r="K83" s="49"/>
    </row>
    <row r="84" spans="1:11" x14ac:dyDescent="0.2">
      <c r="A84" s="73">
        <v>19148</v>
      </c>
      <c r="B84" t="s">
        <v>224</v>
      </c>
      <c r="C84" s="49">
        <v>2026.5381</v>
      </c>
      <c r="D84" s="49"/>
      <c r="E84" s="49"/>
      <c r="F84" s="49"/>
      <c r="I84" s="49"/>
      <c r="J84" s="49"/>
      <c r="K84" s="49"/>
    </row>
    <row r="85" spans="1:11" x14ac:dyDescent="0.2">
      <c r="A85" s="73">
        <v>19149</v>
      </c>
      <c r="B85" t="s">
        <v>225</v>
      </c>
      <c r="C85" s="49">
        <v>2411.6017000000002</v>
      </c>
      <c r="D85" s="49"/>
      <c r="E85" s="49"/>
      <c r="F85" s="49"/>
      <c r="I85" s="49"/>
      <c r="J85" s="49"/>
      <c r="K85" s="49"/>
    </row>
    <row r="86" spans="1:11" x14ac:dyDescent="0.2">
      <c r="A86" s="73">
        <v>19150</v>
      </c>
      <c r="B86" t="s">
        <v>226</v>
      </c>
      <c r="C86">
        <v>350.02249999999998</v>
      </c>
      <c r="D86" s="49"/>
      <c r="E86" s="49"/>
      <c r="F86" s="49"/>
      <c r="I86" s="49"/>
      <c r="J86" s="49"/>
      <c r="K86" s="49"/>
    </row>
    <row r="87" spans="1:11" x14ac:dyDescent="0.2">
      <c r="A87" s="73">
        <v>19151</v>
      </c>
      <c r="B87" t="s">
        <v>227</v>
      </c>
      <c r="C87">
        <v>544.51099999999997</v>
      </c>
      <c r="D87" s="49"/>
      <c r="E87" s="49"/>
      <c r="F87" s="49"/>
      <c r="I87" s="49"/>
      <c r="J87" s="49"/>
      <c r="K87" s="49"/>
    </row>
    <row r="88" spans="1:11" x14ac:dyDescent="0.2">
      <c r="A88" s="73">
        <v>19152</v>
      </c>
      <c r="B88" t="s">
        <v>228</v>
      </c>
      <c r="C88" s="49">
        <v>4407.7425999999996</v>
      </c>
      <c r="D88" s="49"/>
      <c r="E88" s="49"/>
      <c r="F88" s="49"/>
      <c r="I88" s="49"/>
      <c r="J88" s="49"/>
      <c r="K88" s="49"/>
    </row>
    <row r="89" spans="1:11" x14ac:dyDescent="0.2">
      <c r="A89" s="73">
        <v>19153</v>
      </c>
      <c r="B89" t="s">
        <v>229</v>
      </c>
      <c r="C89">
        <v>132.80179999999999</v>
      </c>
      <c r="D89" s="49"/>
      <c r="E89" s="49"/>
      <c r="F89" s="49"/>
      <c r="I89" s="49"/>
      <c r="J89" s="49"/>
      <c r="K89" s="49"/>
    </row>
    <row r="90" spans="1:11" x14ac:dyDescent="0.2">
      <c r="A90" s="73">
        <v>20001</v>
      </c>
      <c r="B90" t="s">
        <v>230</v>
      </c>
      <c r="C90" s="49">
        <v>1122.7492</v>
      </c>
      <c r="D90" s="49"/>
      <c r="E90" s="49"/>
      <c r="F90" s="49"/>
      <c r="I90" s="49"/>
      <c r="J90" s="49"/>
      <c r="K90" s="49"/>
    </row>
    <row r="91" spans="1:11" x14ac:dyDescent="0.2">
      <c r="A91" s="73">
        <v>20002</v>
      </c>
      <c r="B91" t="s">
        <v>231</v>
      </c>
      <c r="C91" s="49">
        <v>1314.5997</v>
      </c>
      <c r="D91" s="49"/>
      <c r="E91" s="49"/>
      <c r="F91" s="49"/>
      <c r="I91" s="49"/>
      <c r="J91" s="49"/>
      <c r="K91" s="49"/>
    </row>
    <row r="92" spans="1:11" x14ac:dyDescent="0.2">
      <c r="A92" s="73">
        <v>21148</v>
      </c>
      <c r="B92" t="s">
        <v>232</v>
      </c>
      <c r="C92">
        <v>184.0735</v>
      </c>
      <c r="D92" s="49"/>
      <c r="E92" s="49"/>
      <c r="F92" s="49"/>
      <c r="I92" s="49"/>
      <c r="J92" s="49"/>
      <c r="K92" s="49"/>
    </row>
    <row r="93" spans="1:11" x14ac:dyDescent="0.2">
      <c r="A93" s="73">
        <v>21149</v>
      </c>
      <c r="B93" t="s">
        <v>233</v>
      </c>
      <c r="C93">
        <v>280.3535</v>
      </c>
      <c r="D93" s="49"/>
      <c r="E93" s="49"/>
      <c r="F93" s="49"/>
      <c r="I93" s="49"/>
      <c r="J93" s="49"/>
      <c r="K93" s="49"/>
    </row>
    <row r="94" spans="1:11" x14ac:dyDescent="0.2">
      <c r="A94" s="73">
        <v>21150</v>
      </c>
      <c r="B94" t="s">
        <v>234</v>
      </c>
      <c r="C94">
        <v>186.10400000000001</v>
      </c>
      <c r="D94" s="49"/>
      <c r="E94" s="49"/>
      <c r="F94" s="49"/>
      <c r="I94" s="49"/>
      <c r="J94" s="49"/>
      <c r="K94" s="49"/>
    </row>
    <row r="95" spans="1:11" x14ac:dyDescent="0.2">
      <c r="A95" s="73">
        <v>21151</v>
      </c>
      <c r="B95" t="s">
        <v>235</v>
      </c>
      <c r="C95">
        <v>459.39060000000001</v>
      </c>
      <c r="D95" s="49"/>
      <c r="E95" s="49"/>
      <c r="F95" s="49"/>
      <c r="I95" s="49"/>
      <c r="J95" s="49"/>
      <c r="K95" s="49"/>
    </row>
    <row r="96" spans="1:11" x14ac:dyDescent="0.2">
      <c r="A96" s="73">
        <v>22088</v>
      </c>
      <c r="B96" t="s">
        <v>236</v>
      </c>
      <c r="C96">
        <v>206.56030000000001</v>
      </c>
      <c r="D96" s="49"/>
      <c r="E96" s="49"/>
      <c r="F96" s="49"/>
      <c r="I96" s="49"/>
      <c r="J96" s="49"/>
      <c r="K96" s="49"/>
    </row>
    <row r="97" spans="1:11" x14ac:dyDescent="0.2">
      <c r="A97" s="73">
        <v>22089</v>
      </c>
      <c r="B97" t="s">
        <v>237</v>
      </c>
      <c r="C97" s="49">
        <v>4607.7853999999998</v>
      </c>
      <c r="D97" s="49"/>
      <c r="E97" s="49"/>
      <c r="F97" s="49"/>
      <c r="I97" s="49"/>
      <c r="J97" s="49"/>
      <c r="K97" s="49"/>
    </row>
    <row r="98" spans="1:11" x14ac:dyDescent="0.2">
      <c r="A98" s="73">
        <v>22090</v>
      </c>
      <c r="B98" t="s">
        <v>238</v>
      </c>
      <c r="C98">
        <v>773.40260000000001</v>
      </c>
      <c r="D98" s="49"/>
      <c r="E98" s="49"/>
      <c r="F98" s="49"/>
      <c r="I98" s="49"/>
      <c r="J98" s="49"/>
      <c r="K98" s="49"/>
    </row>
    <row r="99" spans="1:11" x14ac:dyDescent="0.2">
      <c r="A99" s="73">
        <v>22091</v>
      </c>
      <c r="B99" t="s">
        <v>239</v>
      </c>
      <c r="C99">
        <v>484.50599999999997</v>
      </c>
      <c r="D99" s="49"/>
      <c r="E99" s="49"/>
      <c r="F99" s="49"/>
      <c r="I99" s="49"/>
      <c r="J99" s="49"/>
      <c r="K99" s="49"/>
    </row>
    <row r="100" spans="1:11" x14ac:dyDescent="0.2">
      <c r="A100" s="73">
        <v>22092</v>
      </c>
      <c r="B100" t="s">
        <v>240</v>
      </c>
      <c r="C100">
        <v>802.33979999999997</v>
      </c>
      <c r="D100" s="49"/>
      <c r="E100" s="49"/>
      <c r="F100" s="49"/>
      <c r="I100" s="49"/>
      <c r="J100" s="49"/>
      <c r="K100" s="49"/>
    </row>
    <row r="101" spans="1:11" x14ac:dyDescent="0.2">
      <c r="A101" s="73">
        <v>22093</v>
      </c>
      <c r="B101" t="s">
        <v>241</v>
      </c>
      <c r="C101" s="49">
        <v>4437.4177</v>
      </c>
      <c r="D101" s="49"/>
      <c r="E101" s="49"/>
      <c r="F101" s="49"/>
      <c r="I101" s="49"/>
      <c r="J101" s="49"/>
      <c r="K101" s="49"/>
    </row>
    <row r="102" spans="1:11" x14ac:dyDescent="0.2">
      <c r="A102" s="73">
        <v>22094</v>
      </c>
      <c r="B102" t="s">
        <v>242</v>
      </c>
      <c r="C102">
        <v>760.93169999999998</v>
      </c>
      <c r="D102" s="49"/>
      <c r="E102" s="49"/>
      <c r="F102" s="49"/>
      <c r="I102" s="49"/>
      <c r="J102" s="49"/>
      <c r="K102" s="49"/>
    </row>
    <row r="103" spans="1:11" x14ac:dyDescent="0.2">
      <c r="A103" s="73">
        <v>23099</v>
      </c>
      <c r="B103" t="s">
        <v>243</v>
      </c>
      <c r="C103">
        <v>63.376300000000001</v>
      </c>
      <c r="D103" s="49"/>
      <c r="E103" s="49"/>
      <c r="F103" s="49"/>
      <c r="I103" s="49"/>
      <c r="J103" s="49"/>
      <c r="K103" s="49"/>
    </row>
    <row r="104" spans="1:11" x14ac:dyDescent="0.2">
      <c r="A104" s="73">
        <v>23101</v>
      </c>
      <c r="B104" t="s">
        <v>244</v>
      </c>
      <c r="C104">
        <v>1152.1791000000001</v>
      </c>
      <c r="D104" s="49"/>
      <c r="E104" s="49"/>
      <c r="F104" s="49"/>
      <c r="I104" s="49"/>
      <c r="J104" s="49"/>
      <c r="K104" s="49"/>
    </row>
    <row r="105" spans="1:11" x14ac:dyDescent="0.2">
      <c r="A105" s="73">
        <v>24086</v>
      </c>
      <c r="B105" t="s">
        <v>245</v>
      </c>
      <c r="C105" s="49">
        <v>3375.1100999999999</v>
      </c>
      <c r="D105" s="49"/>
      <c r="E105" s="49"/>
      <c r="F105" s="49"/>
      <c r="I105" s="49"/>
      <c r="J105" s="49"/>
      <c r="K105" s="49"/>
    </row>
    <row r="106" spans="1:11" x14ac:dyDescent="0.2">
      <c r="A106" s="73">
        <v>24087</v>
      </c>
      <c r="B106" t="s">
        <v>246</v>
      </c>
      <c r="C106" s="49">
        <v>1970.4788000000001</v>
      </c>
      <c r="D106" s="49"/>
      <c r="E106" s="49"/>
      <c r="F106" s="49"/>
      <c r="I106" s="49"/>
      <c r="J106" s="49"/>
      <c r="K106" s="49"/>
    </row>
    <row r="107" spans="1:11" x14ac:dyDescent="0.2">
      <c r="A107" s="73">
        <v>24089</v>
      </c>
      <c r="B107" t="s">
        <v>247</v>
      </c>
      <c r="C107" s="49">
        <v>3125.7640999999999</v>
      </c>
      <c r="D107" s="49"/>
      <c r="E107" s="49"/>
      <c r="F107" s="49"/>
      <c r="I107" s="49"/>
      <c r="J107" s="49"/>
      <c r="K107" s="49"/>
    </row>
    <row r="108" spans="1:11" x14ac:dyDescent="0.2">
      <c r="A108" s="73">
        <v>24090</v>
      </c>
      <c r="B108" t="s">
        <v>248</v>
      </c>
      <c r="C108" s="49">
        <v>8440.2850999999991</v>
      </c>
      <c r="D108" s="49"/>
      <c r="E108" s="49"/>
      <c r="F108" s="49"/>
      <c r="I108" s="49"/>
      <c r="J108" s="49"/>
      <c r="K108" s="49"/>
    </row>
    <row r="109" spans="1:11" x14ac:dyDescent="0.2">
      <c r="A109" s="73">
        <v>24091</v>
      </c>
      <c r="B109" t="s">
        <v>249</v>
      </c>
      <c r="C109">
        <v>51.759599999999999</v>
      </c>
      <c r="D109" s="49"/>
      <c r="E109" s="49"/>
      <c r="F109" s="49"/>
      <c r="I109" s="49"/>
      <c r="J109" s="49"/>
      <c r="K109" s="49"/>
    </row>
    <row r="110" spans="1:11" x14ac:dyDescent="0.2">
      <c r="A110" s="73">
        <v>24093</v>
      </c>
      <c r="B110" t="s">
        <v>250</v>
      </c>
      <c r="C110" s="49">
        <v>16875.279699999999</v>
      </c>
      <c r="D110" s="49"/>
      <c r="E110" s="49"/>
      <c r="F110" s="49"/>
      <c r="I110" s="49"/>
      <c r="J110" s="49"/>
      <c r="K110" s="49"/>
    </row>
    <row r="111" spans="1:11" x14ac:dyDescent="0.2">
      <c r="A111" s="73">
        <v>25001</v>
      </c>
      <c r="B111" t="s">
        <v>251</v>
      </c>
      <c r="C111" s="49">
        <v>1715.298</v>
      </c>
      <c r="D111" s="49"/>
      <c r="E111" s="49"/>
      <c r="F111" s="49"/>
      <c r="I111" s="49"/>
      <c r="J111" s="49"/>
      <c r="K111" s="49"/>
    </row>
    <row r="112" spans="1:11" x14ac:dyDescent="0.2">
      <c r="A112" s="73">
        <v>25002</v>
      </c>
      <c r="B112" t="s">
        <v>252</v>
      </c>
      <c r="C112">
        <v>848.70770000000005</v>
      </c>
      <c r="D112" s="49"/>
      <c r="E112" s="49"/>
      <c r="F112" s="49"/>
      <c r="I112" s="49"/>
      <c r="J112" s="49"/>
      <c r="K112" s="49"/>
    </row>
    <row r="113" spans="1:11" x14ac:dyDescent="0.2">
      <c r="A113" s="73">
        <v>25003</v>
      </c>
      <c r="B113" t="s">
        <v>253</v>
      </c>
      <c r="C113">
        <v>866.48</v>
      </c>
      <c r="D113" s="49"/>
      <c r="E113" s="49"/>
      <c r="F113" s="49"/>
      <c r="I113" s="49"/>
      <c r="J113" s="49"/>
      <c r="K113" s="49"/>
    </row>
    <row r="114" spans="1:11" x14ac:dyDescent="0.2">
      <c r="A114" s="73">
        <v>26001</v>
      </c>
      <c r="B114" t="s">
        <v>254</v>
      </c>
      <c r="C114">
        <v>800.49839999999995</v>
      </c>
      <c r="D114" s="49"/>
      <c r="E114" s="49"/>
      <c r="F114" s="49"/>
      <c r="I114" s="49"/>
      <c r="J114" s="49"/>
      <c r="K114" s="49"/>
    </row>
    <row r="115" spans="1:11" x14ac:dyDescent="0.2">
      <c r="A115" s="73">
        <v>26002</v>
      </c>
      <c r="B115" t="s">
        <v>255</v>
      </c>
      <c r="C115">
        <v>752.69920000000002</v>
      </c>
      <c r="D115" s="49"/>
      <c r="E115" s="49"/>
      <c r="F115" s="49"/>
      <c r="I115" s="49"/>
      <c r="J115" s="49"/>
      <c r="K115" s="49"/>
    </row>
    <row r="116" spans="1:11" x14ac:dyDescent="0.2">
      <c r="A116" s="73">
        <v>26005</v>
      </c>
      <c r="B116" t="s">
        <v>256</v>
      </c>
      <c r="C116">
        <v>736.43470000000002</v>
      </c>
      <c r="D116" s="49"/>
      <c r="E116" s="49"/>
      <c r="F116" s="49"/>
      <c r="I116" s="49"/>
      <c r="J116" s="49"/>
      <c r="K116" s="49"/>
    </row>
    <row r="117" spans="1:11" x14ac:dyDescent="0.2">
      <c r="A117" s="73">
        <v>26006</v>
      </c>
      <c r="B117" t="s">
        <v>257</v>
      </c>
      <c r="C117" s="49">
        <v>7792.5896000000002</v>
      </c>
      <c r="D117" s="49"/>
      <c r="E117" s="49"/>
      <c r="F117" s="49"/>
      <c r="I117" s="49"/>
      <c r="J117" s="49"/>
      <c r="K117" s="49"/>
    </row>
    <row r="118" spans="1:11" x14ac:dyDescent="0.2">
      <c r="A118" s="73">
        <v>27055</v>
      </c>
      <c r="B118" t="s">
        <v>258</v>
      </c>
      <c r="C118">
        <v>162.09710000000001</v>
      </c>
      <c r="D118" s="49"/>
      <c r="E118" s="49"/>
      <c r="F118" s="49"/>
      <c r="I118" s="49"/>
      <c r="J118" s="49"/>
      <c r="K118" s="49"/>
    </row>
    <row r="119" spans="1:11" x14ac:dyDescent="0.2">
      <c r="A119" s="73">
        <v>27056</v>
      </c>
      <c r="B119" t="s">
        <v>259</v>
      </c>
      <c r="C119">
        <v>194.7081</v>
      </c>
      <c r="D119" s="49"/>
      <c r="E119" s="49"/>
      <c r="F119" s="49"/>
      <c r="I119" s="49"/>
      <c r="J119" s="49"/>
      <c r="K119" s="49"/>
    </row>
    <row r="120" spans="1:11" x14ac:dyDescent="0.2">
      <c r="A120" s="73">
        <v>27057</v>
      </c>
      <c r="B120" t="s">
        <v>260</v>
      </c>
      <c r="C120">
        <v>154.00540000000001</v>
      </c>
      <c r="D120" s="49"/>
      <c r="E120" s="49"/>
      <c r="F120" s="49"/>
      <c r="I120" s="49"/>
      <c r="J120" s="49"/>
      <c r="K120" s="49"/>
    </row>
    <row r="121" spans="1:11" x14ac:dyDescent="0.2">
      <c r="A121" s="73">
        <v>27058</v>
      </c>
      <c r="B121" t="s">
        <v>261</v>
      </c>
      <c r="C121">
        <v>288.51229999999998</v>
      </c>
      <c r="D121" s="49"/>
      <c r="E121" s="49"/>
      <c r="F121" s="49"/>
      <c r="I121" s="49"/>
      <c r="J121" s="49"/>
      <c r="K121" s="49"/>
    </row>
    <row r="122" spans="1:11" x14ac:dyDescent="0.2">
      <c r="A122" s="73">
        <v>27059</v>
      </c>
      <c r="B122" t="s">
        <v>262</v>
      </c>
      <c r="C122">
        <v>277.00290000000001</v>
      </c>
      <c r="D122" s="49"/>
      <c r="E122" s="49"/>
      <c r="F122" s="49"/>
      <c r="I122" s="49"/>
      <c r="J122" s="49"/>
      <c r="K122" s="49"/>
    </row>
    <row r="123" spans="1:11" x14ac:dyDescent="0.2">
      <c r="A123" s="73">
        <v>27061</v>
      </c>
      <c r="B123" t="s">
        <v>263</v>
      </c>
      <c r="C123" s="49">
        <v>1533.2583999999999</v>
      </c>
      <c r="D123" s="49"/>
      <c r="E123" s="49"/>
      <c r="F123" s="49"/>
      <c r="I123" s="49"/>
      <c r="J123" s="49"/>
      <c r="K123" s="49"/>
    </row>
    <row r="124" spans="1:11" x14ac:dyDescent="0.2">
      <c r="A124" s="73">
        <v>28101</v>
      </c>
      <c r="B124" t="s">
        <v>264</v>
      </c>
      <c r="C124" s="49">
        <v>1076.1102000000001</v>
      </c>
      <c r="D124" s="49"/>
      <c r="E124" s="49"/>
      <c r="F124" s="49"/>
      <c r="I124" s="49"/>
      <c r="J124" s="49"/>
      <c r="K124" s="49"/>
    </row>
    <row r="125" spans="1:11" x14ac:dyDescent="0.2">
      <c r="A125" s="73">
        <v>28102</v>
      </c>
      <c r="B125" t="s">
        <v>265</v>
      </c>
      <c r="C125" s="49">
        <v>1450.2547999999999</v>
      </c>
      <c r="D125" s="49"/>
      <c r="E125" s="49"/>
      <c r="F125" s="49"/>
      <c r="I125" s="49"/>
      <c r="J125" s="49"/>
      <c r="K125" s="49"/>
    </row>
    <row r="126" spans="1:11" x14ac:dyDescent="0.2">
      <c r="A126" s="73">
        <v>28103</v>
      </c>
      <c r="B126" t="s">
        <v>266</v>
      </c>
      <c r="C126">
        <v>997.46289999999999</v>
      </c>
      <c r="D126" s="49"/>
      <c r="E126" s="49"/>
      <c r="F126" s="49"/>
      <c r="I126" s="49"/>
      <c r="J126" s="49"/>
      <c r="K126" s="49"/>
    </row>
    <row r="127" spans="1:11" x14ac:dyDescent="0.2">
      <c r="A127" s="73">
        <v>29001</v>
      </c>
      <c r="B127" t="s">
        <v>267</v>
      </c>
      <c r="C127">
        <v>403.69159999999999</v>
      </c>
      <c r="D127" s="49"/>
      <c r="E127" s="49"/>
      <c r="F127" s="49"/>
      <c r="I127" s="49"/>
      <c r="J127" s="49"/>
      <c r="K127" s="49"/>
    </row>
    <row r="128" spans="1:11" x14ac:dyDescent="0.2">
      <c r="A128" s="73">
        <v>29002</v>
      </c>
      <c r="B128" t="s">
        <v>268</v>
      </c>
      <c r="C128">
        <v>184.98650000000001</v>
      </c>
      <c r="D128" s="49"/>
      <c r="E128" s="49"/>
      <c r="F128" s="49"/>
      <c r="I128" s="49"/>
      <c r="J128" s="49"/>
      <c r="K128" s="49"/>
    </row>
    <row r="129" spans="1:11" x14ac:dyDescent="0.2">
      <c r="A129" s="73">
        <v>29003</v>
      </c>
      <c r="B129" t="s">
        <v>269</v>
      </c>
      <c r="C129">
        <v>209.71369999999999</v>
      </c>
      <c r="D129" s="49"/>
      <c r="E129" s="49"/>
      <c r="F129" s="49"/>
      <c r="I129" s="49"/>
      <c r="J129" s="49"/>
      <c r="K129" s="49"/>
    </row>
    <row r="130" spans="1:11" x14ac:dyDescent="0.2">
      <c r="A130" s="73">
        <v>29004</v>
      </c>
      <c r="B130" t="s">
        <v>270</v>
      </c>
      <c r="C130">
        <v>510.96969999999999</v>
      </c>
      <c r="D130" s="49"/>
      <c r="E130" s="49"/>
      <c r="F130" s="49"/>
      <c r="I130" s="49"/>
      <c r="J130" s="49"/>
      <c r="K130" s="49"/>
    </row>
    <row r="131" spans="1:11" x14ac:dyDescent="0.2">
      <c r="A131" s="73">
        <v>30093</v>
      </c>
      <c r="B131" t="s">
        <v>271</v>
      </c>
      <c r="C131" s="49">
        <v>1940.7656999999999</v>
      </c>
      <c r="D131" s="49"/>
      <c r="E131" s="49"/>
      <c r="F131" s="49"/>
      <c r="I131" s="49"/>
      <c r="J131" s="49"/>
      <c r="K131" s="49"/>
    </row>
    <row r="132" spans="1:11" x14ac:dyDescent="0.2">
      <c r="A132" s="73">
        <v>31116</v>
      </c>
      <c r="B132" t="s">
        <v>272</v>
      </c>
      <c r="C132">
        <v>185.11529999999999</v>
      </c>
      <c r="D132" s="49"/>
      <c r="E132" s="49"/>
      <c r="F132" s="49"/>
      <c r="I132" s="49"/>
      <c r="J132" s="49"/>
      <c r="K132" s="49"/>
    </row>
    <row r="133" spans="1:11" x14ac:dyDescent="0.2">
      <c r="A133" s="73">
        <v>31117</v>
      </c>
      <c r="B133" t="s">
        <v>273</v>
      </c>
      <c r="C133">
        <v>205.79589999999999</v>
      </c>
      <c r="D133" s="49"/>
      <c r="E133" s="49"/>
      <c r="F133" s="49"/>
      <c r="I133" s="49"/>
      <c r="J133" s="49"/>
      <c r="K133" s="49"/>
    </row>
    <row r="134" spans="1:11" x14ac:dyDescent="0.2">
      <c r="A134" s="73">
        <v>31118</v>
      </c>
      <c r="B134" t="s">
        <v>274</v>
      </c>
      <c r="C134">
        <v>104.0115</v>
      </c>
      <c r="D134" s="49"/>
      <c r="E134" s="49"/>
      <c r="F134" s="49"/>
      <c r="I134" s="49"/>
      <c r="J134" s="49"/>
      <c r="K134" s="49"/>
    </row>
    <row r="135" spans="1:11" x14ac:dyDescent="0.2">
      <c r="A135" s="73">
        <v>31121</v>
      </c>
      <c r="B135" t="s">
        <v>275</v>
      </c>
      <c r="C135">
        <v>620.62729999999999</v>
      </c>
      <c r="D135" s="49"/>
      <c r="E135" s="49"/>
      <c r="F135" s="49"/>
      <c r="I135" s="49"/>
      <c r="J135" s="49"/>
      <c r="K135" s="49"/>
    </row>
    <row r="136" spans="1:11" x14ac:dyDescent="0.2">
      <c r="A136" s="73">
        <v>31122</v>
      </c>
      <c r="B136" t="s">
        <v>276</v>
      </c>
      <c r="C136">
        <v>232.1978</v>
      </c>
      <c r="D136" s="49"/>
      <c r="E136" s="49"/>
      <c r="F136" s="49"/>
      <c r="I136" s="49"/>
      <c r="J136" s="49"/>
      <c r="K136" s="49"/>
    </row>
    <row r="137" spans="1:11" x14ac:dyDescent="0.2">
      <c r="A137" s="73">
        <v>32054</v>
      </c>
      <c r="B137" t="s">
        <v>277</v>
      </c>
      <c r="C137">
        <v>133.8211</v>
      </c>
      <c r="D137" s="49"/>
      <c r="E137" s="49"/>
      <c r="F137" s="49"/>
      <c r="I137" s="49"/>
      <c r="J137" s="49"/>
      <c r="K137" s="49"/>
    </row>
    <row r="138" spans="1:11" x14ac:dyDescent="0.2">
      <c r="A138" s="73">
        <v>32055</v>
      </c>
      <c r="B138" t="s">
        <v>278</v>
      </c>
      <c r="C138">
        <v>687.88509999999997</v>
      </c>
      <c r="D138" s="49"/>
      <c r="E138" s="49"/>
      <c r="F138" s="49"/>
      <c r="I138" s="49"/>
      <c r="J138" s="49"/>
      <c r="K138" s="49"/>
    </row>
    <row r="139" spans="1:11" x14ac:dyDescent="0.2">
      <c r="A139" s="73">
        <v>32056</v>
      </c>
      <c r="B139" t="s">
        <v>279</v>
      </c>
      <c r="C139">
        <v>159.2672</v>
      </c>
      <c r="D139" s="49"/>
      <c r="E139" s="49"/>
      <c r="F139" s="49"/>
      <c r="I139" s="49"/>
      <c r="J139" s="49"/>
      <c r="K139" s="49"/>
    </row>
    <row r="140" spans="1:11" x14ac:dyDescent="0.2">
      <c r="A140" s="73">
        <v>32058</v>
      </c>
      <c r="B140" t="s">
        <v>280</v>
      </c>
      <c r="C140">
        <v>283.88389999999998</v>
      </c>
      <c r="D140" s="49"/>
      <c r="E140" s="49"/>
      <c r="F140" s="49"/>
      <c r="I140" s="49"/>
      <c r="J140" s="49"/>
      <c r="K140" s="49"/>
    </row>
    <row r="141" spans="1:11" x14ac:dyDescent="0.2">
      <c r="A141" s="73">
        <v>33090</v>
      </c>
      <c r="B141" t="s">
        <v>281</v>
      </c>
      <c r="C141" s="49">
        <v>1255.8122000000001</v>
      </c>
      <c r="D141" s="49"/>
      <c r="E141" s="49"/>
      <c r="F141" s="49"/>
      <c r="I141" s="49"/>
      <c r="J141" s="49"/>
      <c r="K141" s="49"/>
    </row>
    <row r="142" spans="1:11" x14ac:dyDescent="0.2">
      <c r="A142" s="73">
        <v>33091</v>
      </c>
      <c r="B142" t="s">
        <v>282</v>
      </c>
      <c r="C142">
        <v>191.93690000000001</v>
      </c>
      <c r="D142" s="49"/>
      <c r="E142" s="49"/>
      <c r="F142" s="49"/>
      <c r="I142" s="49"/>
      <c r="J142" s="49"/>
      <c r="K142" s="49"/>
    </row>
    <row r="143" spans="1:11" x14ac:dyDescent="0.2">
      <c r="A143" s="73">
        <v>33092</v>
      </c>
      <c r="B143" t="s">
        <v>283</v>
      </c>
      <c r="C143">
        <v>298.99349999999998</v>
      </c>
      <c r="D143" s="49"/>
      <c r="E143" s="49"/>
      <c r="F143" s="49"/>
      <c r="I143" s="49"/>
      <c r="J143" s="49"/>
      <c r="K143" s="49"/>
    </row>
    <row r="144" spans="1:11" x14ac:dyDescent="0.2">
      <c r="A144" s="73">
        <v>33093</v>
      </c>
      <c r="B144" t="s">
        <v>284</v>
      </c>
      <c r="C144">
        <v>395.13099999999997</v>
      </c>
      <c r="D144" s="49"/>
      <c r="E144" s="49"/>
      <c r="F144" s="49"/>
      <c r="I144" s="49"/>
      <c r="J144" s="49"/>
      <c r="K144" s="49"/>
    </row>
    <row r="145" spans="1:11" x14ac:dyDescent="0.2">
      <c r="A145" s="73">
        <v>33094</v>
      </c>
      <c r="B145" t="s">
        <v>285</v>
      </c>
      <c r="C145">
        <v>309.27719999999999</v>
      </c>
      <c r="D145" s="49"/>
      <c r="E145" s="49"/>
      <c r="F145" s="49"/>
      <c r="I145" s="49"/>
      <c r="J145" s="49"/>
      <c r="K145" s="49"/>
    </row>
    <row r="146" spans="1:11" x14ac:dyDescent="0.2">
      <c r="A146" s="73">
        <v>34121</v>
      </c>
      <c r="B146" t="s">
        <v>286</v>
      </c>
      <c r="C146">
        <v>156.86439999999999</v>
      </c>
      <c r="D146" s="49"/>
      <c r="E146" s="49"/>
      <c r="F146" s="49"/>
      <c r="I146" s="49"/>
      <c r="J146" s="49"/>
      <c r="K146" s="49"/>
    </row>
    <row r="147" spans="1:11" x14ac:dyDescent="0.2">
      <c r="A147" s="73">
        <v>34122</v>
      </c>
      <c r="B147" t="s">
        <v>287</v>
      </c>
      <c r="C147">
        <v>148.77170000000001</v>
      </c>
      <c r="D147" s="49"/>
      <c r="E147" s="49"/>
      <c r="F147" s="49"/>
      <c r="I147" s="49"/>
      <c r="J147" s="49"/>
      <c r="K147" s="49"/>
    </row>
    <row r="148" spans="1:11" x14ac:dyDescent="0.2">
      <c r="A148" s="73">
        <v>34124</v>
      </c>
      <c r="B148" t="s">
        <v>288</v>
      </c>
      <c r="C148" s="49">
        <v>1540.3912</v>
      </c>
      <c r="D148" s="49"/>
      <c r="E148" s="49"/>
      <c r="F148" s="49"/>
      <c r="I148" s="49"/>
      <c r="J148" s="49"/>
      <c r="K148" s="49"/>
    </row>
    <row r="149" spans="1:11" x14ac:dyDescent="0.2">
      <c r="A149" s="73">
        <v>35092</v>
      </c>
      <c r="B149" t="s">
        <v>289</v>
      </c>
      <c r="C149" s="49">
        <v>1181.5372</v>
      </c>
      <c r="D149" s="49"/>
      <c r="E149" s="49"/>
      <c r="F149" s="49"/>
      <c r="I149" s="49"/>
      <c r="J149" s="49"/>
      <c r="K149" s="49"/>
    </row>
    <row r="150" spans="1:11" x14ac:dyDescent="0.2">
      <c r="A150" s="73">
        <v>35093</v>
      </c>
      <c r="B150" t="s">
        <v>290</v>
      </c>
      <c r="C150">
        <v>708.1481</v>
      </c>
      <c r="D150" s="49"/>
      <c r="E150" s="49"/>
      <c r="F150" s="49"/>
      <c r="I150" s="49"/>
      <c r="J150" s="49"/>
      <c r="K150" s="49"/>
    </row>
    <row r="151" spans="1:11" x14ac:dyDescent="0.2">
      <c r="A151" s="73">
        <v>35094</v>
      </c>
      <c r="B151" t="s">
        <v>291</v>
      </c>
      <c r="C151">
        <v>627.67719999999997</v>
      </c>
      <c r="D151" s="49"/>
      <c r="E151" s="49"/>
      <c r="F151" s="49"/>
      <c r="I151" s="49"/>
      <c r="J151" s="49"/>
      <c r="K151" s="49"/>
    </row>
    <row r="152" spans="1:11" x14ac:dyDescent="0.2">
      <c r="A152" s="73">
        <v>35097</v>
      </c>
      <c r="B152" t="s">
        <v>292</v>
      </c>
      <c r="C152">
        <v>428.21109999999999</v>
      </c>
      <c r="D152" s="49"/>
      <c r="E152" s="49"/>
      <c r="F152" s="49"/>
      <c r="I152" s="49"/>
      <c r="J152" s="49"/>
      <c r="K152" s="49"/>
    </row>
    <row r="153" spans="1:11" x14ac:dyDescent="0.2">
      <c r="A153" s="73">
        <v>35098</v>
      </c>
      <c r="B153" t="s">
        <v>293</v>
      </c>
      <c r="C153">
        <v>982.06140000000005</v>
      </c>
      <c r="D153" s="49"/>
      <c r="E153" s="49"/>
      <c r="F153" s="49"/>
      <c r="I153" s="49"/>
      <c r="J153" s="49"/>
      <c r="K153" s="49"/>
    </row>
    <row r="154" spans="1:11" x14ac:dyDescent="0.2">
      <c r="A154" s="73">
        <v>35099</v>
      </c>
      <c r="B154" t="s">
        <v>294</v>
      </c>
      <c r="C154">
        <v>396.95429999999999</v>
      </c>
      <c r="D154" s="49"/>
      <c r="E154" s="49"/>
      <c r="F154" s="49"/>
      <c r="I154" s="49"/>
      <c r="J154" s="49"/>
      <c r="K154" s="49"/>
    </row>
    <row r="155" spans="1:11" x14ac:dyDescent="0.2">
      <c r="A155" s="73">
        <v>35102</v>
      </c>
      <c r="B155" t="s">
        <v>295</v>
      </c>
      <c r="C155" s="49">
        <v>2185.6383999999998</v>
      </c>
      <c r="D155" s="49"/>
      <c r="E155" s="49"/>
      <c r="F155" s="49"/>
      <c r="I155" s="49"/>
      <c r="J155" s="49"/>
      <c r="K155" s="49"/>
    </row>
    <row r="156" spans="1:11" x14ac:dyDescent="0.2">
      <c r="A156" s="73">
        <v>36123</v>
      </c>
      <c r="B156" t="s">
        <v>296</v>
      </c>
      <c r="C156">
        <v>238.15780000000001</v>
      </c>
      <c r="D156" s="49"/>
      <c r="E156" s="49"/>
      <c r="F156" s="49"/>
      <c r="I156" s="49"/>
      <c r="J156" s="49"/>
      <c r="K156" s="49"/>
    </row>
    <row r="157" spans="1:11" x14ac:dyDescent="0.2">
      <c r="A157" s="73">
        <v>36126</v>
      </c>
      <c r="B157" t="s">
        <v>297</v>
      </c>
      <c r="C157" s="49">
        <v>3670.8301999999999</v>
      </c>
      <c r="D157" s="49"/>
      <c r="E157" s="49"/>
      <c r="F157" s="49"/>
      <c r="I157" s="49"/>
      <c r="J157" s="49"/>
      <c r="K157" s="49"/>
    </row>
    <row r="158" spans="1:11" x14ac:dyDescent="0.2">
      <c r="A158" s="73">
        <v>36131</v>
      </c>
      <c r="B158" t="s">
        <v>298</v>
      </c>
      <c r="C158" s="49">
        <v>2896.5486000000001</v>
      </c>
      <c r="D158" s="49"/>
      <c r="E158" s="49"/>
      <c r="F158" s="49"/>
      <c r="I158" s="49"/>
      <c r="J158" s="49"/>
      <c r="K158" s="49"/>
    </row>
    <row r="159" spans="1:11" x14ac:dyDescent="0.2">
      <c r="A159" s="73">
        <v>36133</v>
      </c>
      <c r="B159" t="s">
        <v>299</v>
      </c>
      <c r="C159">
        <v>616.40610000000004</v>
      </c>
      <c r="D159" s="49"/>
      <c r="E159" s="49"/>
      <c r="F159" s="49"/>
      <c r="I159" s="49"/>
      <c r="J159" s="49"/>
      <c r="K159" s="49"/>
    </row>
    <row r="160" spans="1:11" x14ac:dyDescent="0.2">
      <c r="A160" s="73">
        <v>36134</v>
      </c>
      <c r="B160" t="s">
        <v>300</v>
      </c>
      <c r="C160">
        <v>357.05930000000001</v>
      </c>
      <c r="D160" s="49"/>
      <c r="E160" s="49"/>
      <c r="F160" s="49"/>
      <c r="I160" s="49"/>
      <c r="J160" s="49"/>
      <c r="K160" s="49"/>
    </row>
    <row r="161" spans="1:11" x14ac:dyDescent="0.2">
      <c r="A161" s="73">
        <v>36135</v>
      </c>
      <c r="B161" t="s">
        <v>301</v>
      </c>
      <c r="C161">
        <v>117.9923</v>
      </c>
      <c r="D161" s="49"/>
      <c r="E161" s="49"/>
      <c r="F161" s="49"/>
      <c r="I161" s="49"/>
      <c r="J161" s="49"/>
      <c r="K161" s="49"/>
    </row>
    <row r="162" spans="1:11" x14ac:dyDescent="0.2">
      <c r="A162" s="73">
        <v>36136</v>
      </c>
      <c r="B162" t="s">
        <v>302</v>
      </c>
      <c r="C162" s="49">
        <v>2368.6821</v>
      </c>
      <c r="D162" s="49"/>
      <c r="E162" s="49"/>
      <c r="F162" s="49"/>
      <c r="I162" s="49"/>
      <c r="J162" s="49"/>
      <c r="K162" s="49"/>
    </row>
    <row r="163" spans="1:11" x14ac:dyDescent="0.2">
      <c r="A163" s="73">
        <v>36137</v>
      </c>
      <c r="B163" t="s">
        <v>303</v>
      </c>
      <c r="C163" s="49">
        <v>2086.3978999999999</v>
      </c>
      <c r="D163" s="49"/>
      <c r="E163" s="49"/>
      <c r="F163" s="49"/>
      <c r="I163" s="49"/>
      <c r="J163" s="49"/>
      <c r="K163" s="49"/>
    </row>
    <row r="164" spans="1:11" x14ac:dyDescent="0.2">
      <c r="A164" s="73">
        <v>36138</v>
      </c>
      <c r="B164" t="s">
        <v>304</v>
      </c>
      <c r="C164">
        <v>440.66269999999997</v>
      </c>
      <c r="D164" s="49"/>
      <c r="E164" s="49"/>
      <c r="F164" s="49"/>
      <c r="I164" s="49"/>
      <c r="J164" s="49"/>
      <c r="K164" s="49"/>
    </row>
    <row r="165" spans="1:11" x14ac:dyDescent="0.2">
      <c r="A165" s="73">
        <v>36139</v>
      </c>
      <c r="B165" t="s">
        <v>305</v>
      </c>
      <c r="C165" s="49">
        <v>3955.4985000000001</v>
      </c>
      <c r="D165" s="49"/>
      <c r="E165" s="49"/>
      <c r="F165" s="49"/>
      <c r="I165" s="49"/>
      <c r="J165" s="49"/>
      <c r="K165" s="49"/>
    </row>
    <row r="166" spans="1:11" x14ac:dyDescent="0.2">
      <c r="A166" s="73">
        <v>37037</v>
      </c>
      <c r="B166" t="s">
        <v>306</v>
      </c>
      <c r="C166" s="49">
        <v>2013.9685999999999</v>
      </c>
      <c r="D166" s="49"/>
      <c r="E166" s="49"/>
      <c r="F166" s="49"/>
      <c r="I166" s="49"/>
      <c r="J166" s="49"/>
      <c r="K166" s="49"/>
    </row>
    <row r="167" spans="1:11" x14ac:dyDescent="0.2">
      <c r="A167" s="73">
        <v>37039</v>
      </c>
      <c r="B167" t="s">
        <v>307</v>
      </c>
      <c r="C167" s="49">
        <v>1105.0958000000001</v>
      </c>
      <c r="D167" s="49"/>
      <c r="E167" s="49"/>
      <c r="F167" s="49"/>
      <c r="I167" s="49"/>
      <c r="J167" s="49"/>
      <c r="K167" s="49"/>
    </row>
    <row r="168" spans="1:11" x14ac:dyDescent="0.2">
      <c r="A168" s="73">
        <v>38044</v>
      </c>
      <c r="B168" t="s">
        <v>308</v>
      </c>
      <c r="C168">
        <v>364.03870000000001</v>
      </c>
      <c r="D168" s="49"/>
      <c r="E168" s="49"/>
      <c r="F168" s="49"/>
      <c r="I168" s="49"/>
      <c r="J168" s="49"/>
      <c r="K168" s="49"/>
    </row>
    <row r="169" spans="1:11" x14ac:dyDescent="0.2">
      <c r="A169" s="73">
        <v>38045</v>
      </c>
      <c r="B169" t="s">
        <v>309</v>
      </c>
      <c r="C169">
        <v>352.3143</v>
      </c>
      <c r="D169" s="49"/>
      <c r="E169" s="49"/>
      <c r="F169" s="49"/>
      <c r="I169" s="49"/>
      <c r="J169" s="49"/>
      <c r="K169" s="49"/>
    </row>
    <row r="170" spans="1:11" x14ac:dyDescent="0.2">
      <c r="A170" s="73">
        <v>38046</v>
      </c>
      <c r="B170" t="s">
        <v>310</v>
      </c>
      <c r="C170">
        <v>502.83350000000002</v>
      </c>
      <c r="D170" s="49"/>
      <c r="E170" s="49"/>
      <c r="F170" s="49"/>
      <c r="I170" s="49"/>
      <c r="J170" s="49"/>
      <c r="K170" s="49"/>
    </row>
    <row r="171" spans="1:11" x14ac:dyDescent="0.2">
      <c r="A171" s="73">
        <v>39133</v>
      </c>
      <c r="B171" t="s">
        <v>311</v>
      </c>
      <c r="C171" s="49">
        <v>3617.2365</v>
      </c>
      <c r="D171" s="49"/>
      <c r="E171" s="49"/>
      <c r="F171" s="49"/>
      <c r="I171" s="49"/>
      <c r="J171" s="49"/>
      <c r="K171" s="49"/>
    </row>
    <row r="172" spans="1:11" x14ac:dyDescent="0.2">
      <c r="A172" s="73">
        <v>39134</v>
      </c>
      <c r="B172" t="s">
        <v>312</v>
      </c>
      <c r="C172" s="49">
        <v>3411.3625000000002</v>
      </c>
      <c r="D172" s="49"/>
      <c r="E172" s="49"/>
      <c r="F172" s="49"/>
      <c r="I172" s="49"/>
      <c r="J172" s="49"/>
      <c r="K172" s="49"/>
    </row>
    <row r="173" spans="1:11" x14ac:dyDescent="0.2">
      <c r="A173" s="73">
        <v>39135</v>
      </c>
      <c r="B173" t="s">
        <v>313</v>
      </c>
      <c r="C173">
        <v>897.25819999999999</v>
      </c>
      <c r="D173" s="49"/>
      <c r="E173" s="49"/>
      <c r="F173" s="49"/>
      <c r="I173" s="49"/>
      <c r="J173" s="49"/>
      <c r="K173" s="49"/>
    </row>
    <row r="174" spans="1:11" x14ac:dyDescent="0.2">
      <c r="A174" s="73">
        <v>39136</v>
      </c>
      <c r="B174" t="s">
        <v>314</v>
      </c>
      <c r="C174">
        <v>288.62220000000002</v>
      </c>
      <c r="D174" s="49"/>
      <c r="E174" s="49"/>
      <c r="F174" s="49"/>
      <c r="I174" s="49"/>
      <c r="J174" s="49"/>
      <c r="K174" s="49"/>
    </row>
    <row r="175" spans="1:11" x14ac:dyDescent="0.2">
      <c r="A175" s="73">
        <v>39137</v>
      </c>
      <c r="B175" t="s">
        <v>315</v>
      </c>
      <c r="C175" s="49">
        <v>1174.9866999999999</v>
      </c>
      <c r="D175" s="49"/>
      <c r="E175" s="49"/>
      <c r="F175" s="49"/>
      <c r="I175" s="49"/>
      <c r="J175" s="49"/>
      <c r="K175" s="49"/>
    </row>
    <row r="176" spans="1:11" x14ac:dyDescent="0.2">
      <c r="A176" s="73">
        <v>39139</v>
      </c>
      <c r="B176" t="s">
        <v>316</v>
      </c>
      <c r="C176" s="49">
        <v>1887.3862999999999</v>
      </c>
      <c r="D176" s="49"/>
      <c r="E176" s="49"/>
      <c r="F176" s="49"/>
      <c r="I176" s="49"/>
      <c r="J176" s="49"/>
      <c r="K176" s="49"/>
    </row>
    <row r="177" spans="1:11" x14ac:dyDescent="0.2">
      <c r="A177" s="73">
        <v>39141</v>
      </c>
      <c r="B177" t="s">
        <v>317</v>
      </c>
      <c r="C177" s="49">
        <v>23462.9771</v>
      </c>
      <c r="D177" s="49"/>
      <c r="E177" s="49"/>
      <c r="F177" s="49"/>
      <c r="I177" s="49"/>
      <c r="J177" s="49"/>
      <c r="K177" s="49"/>
    </row>
    <row r="178" spans="1:11" x14ac:dyDescent="0.2">
      <c r="A178" s="73">
        <v>39142</v>
      </c>
      <c r="B178" t="s">
        <v>318</v>
      </c>
      <c r="C178" s="49">
        <v>1151.0522000000001</v>
      </c>
      <c r="D178" s="49"/>
      <c r="E178" s="49"/>
      <c r="F178" s="49"/>
      <c r="I178" s="49"/>
      <c r="J178" s="49"/>
      <c r="K178" s="49"/>
    </row>
    <row r="179" spans="1:11" x14ac:dyDescent="0.2">
      <c r="A179" s="73">
        <v>40100</v>
      </c>
      <c r="B179" t="s">
        <v>319</v>
      </c>
      <c r="C179">
        <v>200.6592</v>
      </c>
      <c r="D179" s="49"/>
      <c r="E179" s="49"/>
      <c r="F179" s="49"/>
      <c r="I179" s="49"/>
      <c r="J179" s="49"/>
      <c r="K179" s="49"/>
    </row>
    <row r="180" spans="1:11" x14ac:dyDescent="0.2">
      <c r="A180" s="73">
        <v>40101</v>
      </c>
      <c r="B180" t="s">
        <v>320</v>
      </c>
      <c r="C180">
        <v>90.312700000000007</v>
      </c>
      <c r="D180" s="49"/>
      <c r="E180" s="49"/>
      <c r="F180" s="49"/>
      <c r="I180" s="49"/>
      <c r="J180" s="49"/>
      <c r="K180" s="49"/>
    </row>
    <row r="181" spans="1:11" x14ac:dyDescent="0.2">
      <c r="A181" s="73">
        <v>40103</v>
      </c>
      <c r="B181" t="s">
        <v>321</v>
      </c>
      <c r="C181">
        <v>72.085899999999995</v>
      </c>
      <c r="D181" s="49"/>
      <c r="E181" s="49"/>
      <c r="F181" s="49"/>
      <c r="I181" s="49"/>
      <c r="J181" s="49"/>
      <c r="K181" s="49"/>
    </row>
    <row r="182" spans="1:11" x14ac:dyDescent="0.2">
      <c r="A182" s="73">
        <v>40104</v>
      </c>
      <c r="B182" t="s">
        <v>322</v>
      </c>
      <c r="C182">
        <v>65.235799999999998</v>
      </c>
      <c r="D182" s="49"/>
      <c r="E182" s="49"/>
      <c r="F182" s="49"/>
      <c r="I182" s="49"/>
      <c r="J182" s="49"/>
      <c r="K182" s="49"/>
    </row>
    <row r="183" spans="1:11" x14ac:dyDescent="0.2">
      <c r="A183" s="73">
        <v>40107</v>
      </c>
      <c r="B183" t="s">
        <v>323</v>
      </c>
      <c r="C183" s="49">
        <v>1203.7718</v>
      </c>
      <c r="D183" s="49"/>
      <c r="E183" s="49"/>
      <c r="F183" s="49"/>
      <c r="I183" s="49"/>
      <c r="J183" s="49"/>
      <c r="K183" s="49"/>
    </row>
    <row r="184" spans="1:11" x14ac:dyDescent="0.2">
      <c r="A184" s="73">
        <v>41001</v>
      </c>
      <c r="B184" t="s">
        <v>324</v>
      </c>
      <c r="C184">
        <v>103.9914</v>
      </c>
      <c r="D184" s="49"/>
      <c r="E184" s="49"/>
      <c r="F184" s="49"/>
      <c r="I184" s="49"/>
      <c r="J184" s="49"/>
      <c r="K184" s="49"/>
    </row>
    <row r="185" spans="1:11" x14ac:dyDescent="0.2">
      <c r="A185" s="73">
        <v>41002</v>
      </c>
      <c r="B185" t="s">
        <v>325</v>
      </c>
      <c r="C185">
        <v>850.62900000000002</v>
      </c>
      <c r="D185" s="49"/>
      <c r="E185" s="49"/>
      <c r="F185" s="49"/>
      <c r="I185" s="49"/>
      <c r="J185" s="49"/>
      <c r="K185" s="49"/>
    </row>
    <row r="186" spans="1:11" x14ac:dyDescent="0.2">
      <c r="A186" s="73">
        <v>41003</v>
      </c>
      <c r="B186" t="s">
        <v>326</v>
      </c>
      <c r="C186">
        <v>251.26669999999999</v>
      </c>
      <c r="D186" s="49"/>
      <c r="E186" s="49"/>
      <c r="F186" s="49"/>
      <c r="I186" s="49"/>
      <c r="J186" s="49"/>
      <c r="K186" s="49"/>
    </row>
    <row r="187" spans="1:11" x14ac:dyDescent="0.2">
      <c r="A187" s="73">
        <v>41004</v>
      </c>
      <c r="B187" t="s">
        <v>327</v>
      </c>
      <c r="C187">
        <v>141.65520000000001</v>
      </c>
      <c r="D187" s="49"/>
      <c r="E187" s="49"/>
      <c r="F187" s="49"/>
      <c r="I187" s="49"/>
      <c r="J187" s="49"/>
      <c r="K187" s="49"/>
    </row>
    <row r="188" spans="1:11" x14ac:dyDescent="0.2">
      <c r="A188" s="73">
        <v>41005</v>
      </c>
      <c r="B188" t="s">
        <v>328</v>
      </c>
      <c r="C188">
        <v>105.3135</v>
      </c>
      <c r="D188" s="49"/>
      <c r="E188" s="49"/>
      <c r="F188" s="49"/>
      <c r="I188" s="49"/>
      <c r="J188" s="49"/>
      <c r="K188" s="49"/>
    </row>
    <row r="189" spans="1:11" x14ac:dyDescent="0.2">
      <c r="A189" s="73">
        <v>42111</v>
      </c>
      <c r="B189" t="s">
        <v>329</v>
      </c>
      <c r="C189">
        <v>693.21889999999996</v>
      </c>
      <c r="D189" s="49"/>
      <c r="E189" s="49"/>
      <c r="F189" s="49"/>
      <c r="I189" s="49"/>
      <c r="J189" s="49"/>
      <c r="K189" s="49"/>
    </row>
    <row r="190" spans="1:11" x14ac:dyDescent="0.2">
      <c r="A190" s="73">
        <v>42113</v>
      </c>
      <c r="B190" t="s">
        <v>330</v>
      </c>
      <c r="C190">
        <v>94.189599999999999</v>
      </c>
      <c r="D190" s="49"/>
      <c r="E190" s="49"/>
      <c r="F190" s="49"/>
      <c r="I190" s="49"/>
      <c r="J190" s="49"/>
      <c r="K190" s="49"/>
    </row>
    <row r="191" spans="1:11" x14ac:dyDescent="0.2">
      <c r="A191" s="73">
        <v>42117</v>
      </c>
      <c r="B191" t="s">
        <v>331</v>
      </c>
      <c r="C191">
        <v>208.14439999999999</v>
      </c>
      <c r="D191" s="49"/>
      <c r="E191" s="49"/>
      <c r="F191" s="49"/>
      <c r="I191" s="49"/>
      <c r="J191" s="49"/>
      <c r="K191" s="49"/>
    </row>
    <row r="192" spans="1:11" x14ac:dyDescent="0.2">
      <c r="A192" s="73">
        <v>42118</v>
      </c>
      <c r="B192" t="s">
        <v>332</v>
      </c>
      <c r="C192">
        <v>128.31229999999999</v>
      </c>
      <c r="D192" s="49"/>
      <c r="E192" s="49"/>
      <c r="F192" s="49"/>
      <c r="I192" s="49"/>
      <c r="J192" s="49"/>
      <c r="K192" s="49"/>
    </row>
    <row r="193" spans="1:11" x14ac:dyDescent="0.2">
      <c r="A193" s="73">
        <v>42119</v>
      </c>
      <c r="B193" t="s">
        <v>333</v>
      </c>
      <c r="C193">
        <v>58.718499999999999</v>
      </c>
      <c r="D193" s="49"/>
      <c r="E193" s="49"/>
      <c r="F193" s="49"/>
      <c r="I193" s="49"/>
      <c r="J193" s="49"/>
      <c r="K193" s="49"/>
    </row>
    <row r="194" spans="1:11" x14ac:dyDescent="0.2">
      <c r="A194" s="73">
        <v>42121</v>
      </c>
      <c r="B194" t="s">
        <v>334</v>
      </c>
      <c r="C194">
        <v>115.1407</v>
      </c>
      <c r="D194" s="49"/>
      <c r="E194" s="49"/>
      <c r="F194" s="49"/>
      <c r="I194" s="49"/>
      <c r="J194" s="49"/>
      <c r="K194" s="49"/>
    </row>
    <row r="195" spans="1:11" x14ac:dyDescent="0.2">
      <c r="A195" s="73">
        <v>42124</v>
      </c>
      <c r="B195" t="s">
        <v>335</v>
      </c>
      <c r="C195" s="49">
        <v>1695.4435000000001</v>
      </c>
      <c r="D195" s="49"/>
      <c r="E195" s="49"/>
      <c r="F195" s="49"/>
      <c r="I195" s="49"/>
      <c r="J195" s="49"/>
      <c r="K195" s="49"/>
    </row>
    <row r="196" spans="1:11" x14ac:dyDescent="0.2">
      <c r="A196" s="73">
        <v>43001</v>
      </c>
      <c r="B196" t="s">
        <v>336</v>
      </c>
      <c r="C196">
        <v>884.95889999999997</v>
      </c>
      <c r="D196" s="49"/>
      <c r="E196" s="49"/>
      <c r="F196" s="49"/>
      <c r="I196" s="49"/>
      <c r="J196" s="49"/>
      <c r="K196" s="49"/>
    </row>
    <row r="197" spans="1:11" x14ac:dyDescent="0.2">
      <c r="A197" s="73">
        <v>43002</v>
      </c>
      <c r="B197" t="s">
        <v>337</v>
      </c>
      <c r="C197">
        <v>328.59500000000003</v>
      </c>
      <c r="D197" s="49"/>
      <c r="E197" s="49"/>
      <c r="F197" s="49"/>
      <c r="I197" s="49"/>
      <c r="J197" s="49"/>
      <c r="K197" s="49"/>
    </row>
    <row r="198" spans="1:11" x14ac:dyDescent="0.2">
      <c r="A198" s="73">
        <v>43003</v>
      </c>
      <c r="B198" t="s">
        <v>338</v>
      </c>
      <c r="C198">
        <v>454.2174</v>
      </c>
      <c r="D198" s="49"/>
      <c r="E198" s="49"/>
      <c r="F198" s="49"/>
      <c r="I198" s="49"/>
      <c r="J198" s="49"/>
      <c r="K198" s="49"/>
    </row>
    <row r="199" spans="1:11" x14ac:dyDescent="0.2">
      <c r="A199" s="73">
        <v>43004</v>
      </c>
      <c r="B199" t="s">
        <v>339</v>
      </c>
      <c r="C199">
        <v>379.95859999999999</v>
      </c>
      <c r="D199" s="49"/>
      <c r="E199" s="49"/>
      <c r="F199" s="49"/>
      <c r="I199" s="49"/>
      <c r="J199" s="49"/>
      <c r="K199" s="49"/>
    </row>
    <row r="200" spans="1:11" x14ac:dyDescent="0.2">
      <c r="A200" s="73">
        <v>44078</v>
      </c>
      <c r="B200" t="s">
        <v>340</v>
      </c>
      <c r="C200">
        <v>128.31319999999999</v>
      </c>
      <c r="D200" s="49"/>
      <c r="E200" s="49"/>
      <c r="F200" s="49"/>
      <c r="I200" s="49"/>
      <c r="J200" s="49"/>
      <c r="K200" s="49"/>
    </row>
    <row r="201" spans="1:11" x14ac:dyDescent="0.2">
      <c r="A201" s="73">
        <v>44083</v>
      </c>
      <c r="B201" t="s">
        <v>341</v>
      </c>
      <c r="C201">
        <v>269.84840000000003</v>
      </c>
      <c r="D201" s="49"/>
      <c r="E201" s="49"/>
      <c r="F201" s="49"/>
      <c r="I201" s="49"/>
      <c r="J201" s="49"/>
      <c r="K201" s="49"/>
    </row>
    <row r="202" spans="1:11" x14ac:dyDescent="0.2">
      <c r="A202" s="73">
        <v>44084</v>
      </c>
      <c r="B202" t="s">
        <v>342</v>
      </c>
      <c r="C202">
        <v>319.69130000000001</v>
      </c>
      <c r="D202" s="49"/>
      <c r="E202" s="49"/>
      <c r="F202" s="49"/>
      <c r="I202" s="49"/>
      <c r="J202" s="49"/>
      <c r="K202" s="49"/>
    </row>
    <row r="203" spans="1:11" x14ac:dyDescent="0.2">
      <c r="A203" s="73">
        <v>45076</v>
      </c>
      <c r="B203" t="s">
        <v>343</v>
      </c>
      <c r="C203">
        <v>442.65960000000001</v>
      </c>
      <c r="D203" s="49"/>
      <c r="E203" s="49"/>
      <c r="F203" s="49"/>
      <c r="I203" s="49"/>
      <c r="J203" s="49"/>
      <c r="K203" s="49"/>
    </row>
    <row r="204" spans="1:11" x14ac:dyDescent="0.2">
      <c r="A204" s="73">
        <v>45077</v>
      </c>
      <c r="B204" t="s">
        <v>344</v>
      </c>
      <c r="C204">
        <v>677.29579999999999</v>
      </c>
      <c r="D204" s="49"/>
      <c r="E204" s="49"/>
      <c r="F204" s="49"/>
      <c r="I204" s="49"/>
      <c r="J204" s="49"/>
      <c r="K204" s="49"/>
    </row>
    <row r="205" spans="1:11" x14ac:dyDescent="0.2">
      <c r="A205" s="73">
        <v>45078</v>
      </c>
      <c r="B205" t="s">
        <v>345</v>
      </c>
      <c r="C205">
        <v>305.3458</v>
      </c>
      <c r="D205" s="49"/>
      <c r="E205" s="49"/>
      <c r="F205" s="49"/>
      <c r="I205" s="49"/>
      <c r="J205" s="49"/>
      <c r="K205" s="49"/>
    </row>
    <row r="206" spans="1:11" x14ac:dyDescent="0.2">
      <c r="A206" s="73">
        <v>46128</v>
      </c>
      <c r="B206" t="s">
        <v>346</v>
      </c>
      <c r="C206">
        <v>320.685</v>
      </c>
      <c r="D206" s="49"/>
      <c r="E206" s="49"/>
      <c r="F206" s="49"/>
      <c r="I206" s="49"/>
      <c r="J206" s="49"/>
      <c r="K206" s="49"/>
    </row>
    <row r="207" spans="1:11" x14ac:dyDescent="0.2">
      <c r="A207" s="73">
        <v>46130</v>
      </c>
      <c r="B207" t="s">
        <v>347</v>
      </c>
      <c r="C207" s="49">
        <v>1418.7553</v>
      </c>
      <c r="D207" s="49"/>
      <c r="E207" s="49"/>
      <c r="F207" s="49"/>
      <c r="I207" s="49"/>
      <c r="J207" s="49"/>
      <c r="K207" s="49"/>
    </row>
    <row r="208" spans="1:11" x14ac:dyDescent="0.2">
      <c r="A208" s="73">
        <v>46131</v>
      </c>
      <c r="B208" t="s">
        <v>348</v>
      </c>
      <c r="C208" s="49">
        <v>1349.6559999999999</v>
      </c>
      <c r="D208" s="49"/>
      <c r="E208" s="49"/>
      <c r="F208" s="49"/>
      <c r="I208" s="49"/>
      <c r="J208" s="49"/>
      <c r="K208" s="49"/>
    </row>
    <row r="209" spans="1:11" x14ac:dyDescent="0.2">
      <c r="A209" s="73">
        <v>46132</v>
      </c>
      <c r="B209" t="s">
        <v>349</v>
      </c>
      <c r="C209">
        <v>582.68420000000003</v>
      </c>
      <c r="D209" s="49"/>
      <c r="E209" s="49"/>
      <c r="F209" s="49"/>
      <c r="I209" s="49"/>
      <c r="J209" s="49"/>
      <c r="K209" s="49"/>
    </row>
    <row r="210" spans="1:11" x14ac:dyDescent="0.2">
      <c r="A210" s="73">
        <v>46134</v>
      </c>
      <c r="B210" t="s">
        <v>350</v>
      </c>
      <c r="C210" s="49">
        <v>2055.2579999999998</v>
      </c>
      <c r="D210" s="49"/>
      <c r="E210" s="49"/>
      <c r="F210" s="49"/>
      <c r="I210" s="49"/>
      <c r="J210" s="49"/>
      <c r="K210" s="49"/>
    </row>
    <row r="211" spans="1:11" x14ac:dyDescent="0.2">
      <c r="A211" s="73">
        <v>46135</v>
      </c>
      <c r="B211" t="s">
        <v>351</v>
      </c>
      <c r="C211">
        <v>409.62220000000002</v>
      </c>
      <c r="D211" s="49"/>
      <c r="E211" s="49"/>
      <c r="F211" s="49"/>
      <c r="I211" s="49"/>
      <c r="J211" s="49"/>
      <c r="K211" s="49"/>
    </row>
    <row r="212" spans="1:11" x14ac:dyDescent="0.2">
      <c r="A212" s="73">
        <v>46137</v>
      </c>
      <c r="B212" t="s">
        <v>352</v>
      </c>
      <c r="C212">
        <v>357.36930000000001</v>
      </c>
      <c r="D212" s="49"/>
      <c r="E212" s="49"/>
      <c r="F212" s="49"/>
      <c r="I212" s="49"/>
      <c r="J212" s="49"/>
      <c r="K212" s="49"/>
    </row>
    <row r="213" spans="1:11" x14ac:dyDescent="0.2">
      <c r="A213" s="73">
        <v>46140</v>
      </c>
      <c r="B213" t="s">
        <v>353</v>
      </c>
      <c r="C213">
        <v>799.96460000000002</v>
      </c>
      <c r="D213" s="49"/>
      <c r="E213" s="49"/>
      <c r="F213" s="49"/>
      <c r="I213" s="49"/>
      <c r="J213" s="49"/>
      <c r="K213" s="49"/>
    </row>
    <row r="214" spans="1:11" x14ac:dyDescent="0.2">
      <c r="A214" s="73">
        <v>47060</v>
      </c>
      <c r="B214" t="s">
        <v>354</v>
      </c>
      <c r="C214">
        <v>454.44349999999997</v>
      </c>
      <c r="D214" s="49"/>
      <c r="E214" s="49"/>
      <c r="F214" s="49"/>
      <c r="I214" s="49"/>
      <c r="J214" s="49"/>
      <c r="K214" s="49"/>
    </row>
    <row r="215" spans="1:11" x14ac:dyDescent="0.2">
      <c r="A215" s="73">
        <v>47062</v>
      </c>
      <c r="B215" t="s">
        <v>355</v>
      </c>
      <c r="C215" s="49">
        <v>1245.4476</v>
      </c>
      <c r="D215" s="49"/>
      <c r="E215" s="49"/>
      <c r="F215" s="49"/>
      <c r="I215" s="49"/>
      <c r="J215" s="49"/>
      <c r="K215" s="49"/>
    </row>
    <row r="216" spans="1:11" x14ac:dyDescent="0.2">
      <c r="A216" s="73">
        <v>47064</v>
      </c>
      <c r="B216" t="s">
        <v>356</v>
      </c>
      <c r="C216">
        <v>182.82429999999999</v>
      </c>
      <c r="D216" s="49"/>
      <c r="E216" s="49"/>
      <c r="F216" s="49"/>
      <c r="I216" s="49"/>
      <c r="J216" s="49"/>
      <c r="K216" s="49"/>
    </row>
    <row r="217" spans="1:11" x14ac:dyDescent="0.2">
      <c r="A217" s="73">
        <v>47065</v>
      </c>
      <c r="B217" t="s">
        <v>357</v>
      </c>
      <c r="C217">
        <v>485.57799999999997</v>
      </c>
      <c r="D217" s="49"/>
      <c r="E217" s="49"/>
      <c r="F217" s="49"/>
      <c r="I217" s="49"/>
      <c r="J217" s="49"/>
      <c r="K217" s="49"/>
    </row>
    <row r="218" spans="1:11" x14ac:dyDescent="0.2">
      <c r="A218" s="73">
        <v>48066</v>
      </c>
      <c r="B218" t="s">
        <v>358</v>
      </c>
      <c r="C218" s="49">
        <v>5027.7417999999998</v>
      </c>
      <c r="D218" s="49"/>
      <c r="E218" s="49"/>
      <c r="F218" s="49"/>
      <c r="I218" s="49"/>
      <c r="J218" s="49"/>
      <c r="K218" s="49"/>
    </row>
    <row r="219" spans="1:11" x14ac:dyDescent="0.2">
      <c r="A219" s="73">
        <v>48068</v>
      </c>
      <c r="B219" t="s">
        <v>359</v>
      </c>
      <c r="C219" s="49">
        <v>12765.5607</v>
      </c>
      <c r="D219" s="49"/>
      <c r="E219" s="49"/>
      <c r="F219" s="49"/>
      <c r="I219" s="49"/>
      <c r="J219" s="49"/>
      <c r="K219" s="49"/>
    </row>
    <row r="220" spans="1:11" x14ac:dyDescent="0.2">
      <c r="A220" s="73">
        <v>48069</v>
      </c>
      <c r="B220" t="s">
        <v>360</v>
      </c>
      <c r="C220" s="49">
        <v>2291.3245999999999</v>
      </c>
      <c r="D220" s="49"/>
      <c r="E220" s="49"/>
      <c r="F220" s="49"/>
      <c r="I220" s="49"/>
      <c r="J220" s="49"/>
      <c r="K220" s="49"/>
    </row>
    <row r="221" spans="1:11" x14ac:dyDescent="0.2">
      <c r="A221" s="73">
        <v>48070</v>
      </c>
      <c r="B221" t="s">
        <v>361</v>
      </c>
      <c r="C221" s="49">
        <v>1982.7843</v>
      </c>
      <c r="D221" s="49"/>
      <c r="E221" s="49"/>
      <c r="F221" s="49"/>
      <c r="I221" s="49"/>
      <c r="J221" s="49"/>
      <c r="K221" s="49"/>
    </row>
    <row r="222" spans="1:11" x14ac:dyDescent="0.2">
      <c r="A222" s="73">
        <v>48071</v>
      </c>
      <c r="B222" t="s">
        <v>362</v>
      </c>
      <c r="C222" s="49">
        <v>15249.0337</v>
      </c>
      <c r="D222" s="49"/>
      <c r="E222" s="49"/>
      <c r="F222" s="49"/>
      <c r="I222" s="49"/>
      <c r="J222" s="49"/>
      <c r="K222" s="49"/>
    </row>
    <row r="223" spans="1:11" x14ac:dyDescent="0.2">
      <c r="A223" s="73">
        <v>48072</v>
      </c>
      <c r="B223" t="s">
        <v>363</v>
      </c>
      <c r="C223" s="49">
        <v>7887.9953999999998</v>
      </c>
      <c r="D223" s="49"/>
      <c r="E223" s="49"/>
      <c r="F223" s="49"/>
      <c r="I223" s="49"/>
      <c r="J223" s="49"/>
      <c r="K223" s="49"/>
    </row>
    <row r="224" spans="1:11" x14ac:dyDescent="0.2">
      <c r="A224" s="73">
        <v>48073</v>
      </c>
      <c r="B224" t="s">
        <v>364</v>
      </c>
      <c r="C224" s="49">
        <v>8967.4282999999996</v>
      </c>
      <c r="D224" s="49"/>
      <c r="E224" s="49"/>
      <c r="F224" s="49"/>
      <c r="I224" s="49"/>
      <c r="J224" s="49"/>
      <c r="K224" s="49"/>
    </row>
    <row r="225" spans="1:11" x14ac:dyDescent="0.2">
      <c r="A225" s="73">
        <v>48074</v>
      </c>
      <c r="B225" t="s">
        <v>365</v>
      </c>
      <c r="C225" s="49">
        <v>4441.2345999999998</v>
      </c>
      <c r="D225" s="49"/>
      <c r="E225" s="49"/>
      <c r="F225" s="49"/>
      <c r="I225" s="49"/>
      <c r="J225" s="49"/>
      <c r="K225" s="49"/>
    </row>
    <row r="226" spans="1:11" x14ac:dyDescent="0.2">
      <c r="A226" s="73">
        <v>48075</v>
      </c>
      <c r="B226" t="s">
        <v>366</v>
      </c>
      <c r="C226">
        <v>501.18090000000001</v>
      </c>
      <c r="D226" s="49"/>
      <c r="E226" s="49"/>
      <c r="F226" s="49"/>
      <c r="I226" s="49"/>
      <c r="J226" s="49"/>
      <c r="K226" s="49"/>
    </row>
    <row r="227" spans="1:11" x14ac:dyDescent="0.2">
      <c r="A227" s="73">
        <v>48077</v>
      </c>
      <c r="B227" t="s">
        <v>367</v>
      </c>
      <c r="C227" s="49">
        <v>11560.444799999999</v>
      </c>
      <c r="D227" s="49"/>
      <c r="E227" s="49"/>
      <c r="F227" s="49"/>
      <c r="I227" s="49"/>
      <c r="J227" s="49"/>
      <c r="K227" s="49"/>
    </row>
    <row r="228" spans="1:11" x14ac:dyDescent="0.2">
      <c r="A228" s="73">
        <v>48078</v>
      </c>
      <c r="B228" t="s">
        <v>368</v>
      </c>
      <c r="C228" s="49">
        <v>36900.743300000002</v>
      </c>
      <c r="D228" s="49"/>
      <c r="E228" s="49"/>
      <c r="F228" s="49"/>
      <c r="I228" s="49"/>
      <c r="J228" s="49"/>
      <c r="K228" s="49"/>
    </row>
    <row r="229" spans="1:11" x14ac:dyDescent="0.2">
      <c r="A229" s="73">
        <v>48080</v>
      </c>
      <c r="B229" t="s">
        <v>369</v>
      </c>
      <c r="C229" s="49">
        <v>2428.6095</v>
      </c>
      <c r="D229" s="49"/>
      <c r="E229" s="49"/>
      <c r="F229" s="49"/>
      <c r="I229" s="49"/>
      <c r="J229" s="49"/>
      <c r="K229" s="49"/>
    </row>
    <row r="230" spans="1:11" x14ac:dyDescent="0.2">
      <c r="A230" s="73">
        <v>49132</v>
      </c>
      <c r="B230" t="s">
        <v>370</v>
      </c>
      <c r="C230" s="49">
        <v>2995.6916000000001</v>
      </c>
      <c r="D230" s="49"/>
      <c r="E230" s="49"/>
      <c r="F230" s="49"/>
      <c r="I230" s="49"/>
      <c r="J230" s="49"/>
      <c r="K230" s="49"/>
    </row>
    <row r="231" spans="1:11" x14ac:dyDescent="0.2">
      <c r="A231" s="73">
        <v>49135</v>
      </c>
      <c r="B231" t="s">
        <v>371</v>
      </c>
      <c r="C231">
        <v>192.59530000000001</v>
      </c>
      <c r="D231" s="49"/>
      <c r="E231" s="49"/>
      <c r="F231" s="49"/>
      <c r="I231" s="49"/>
      <c r="J231" s="49"/>
      <c r="K231" s="49"/>
    </row>
    <row r="232" spans="1:11" x14ac:dyDescent="0.2">
      <c r="A232" s="73">
        <v>49137</v>
      </c>
      <c r="B232" t="s">
        <v>372</v>
      </c>
      <c r="C232">
        <v>517.64639999999997</v>
      </c>
      <c r="D232" s="49"/>
      <c r="E232" s="49"/>
      <c r="F232" s="49"/>
      <c r="I232" s="49"/>
      <c r="J232" s="49"/>
      <c r="K232" s="49"/>
    </row>
    <row r="233" spans="1:11" x14ac:dyDescent="0.2">
      <c r="A233" s="73">
        <v>49140</v>
      </c>
      <c r="B233" t="s">
        <v>373</v>
      </c>
      <c r="C233">
        <v>878.03459999999995</v>
      </c>
      <c r="D233" s="49"/>
      <c r="E233" s="49"/>
      <c r="F233" s="49"/>
      <c r="I233" s="49"/>
      <c r="J233" s="49"/>
      <c r="K233" s="49"/>
    </row>
    <row r="234" spans="1:11" x14ac:dyDescent="0.2">
      <c r="A234" s="73">
        <v>49142</v>
      </c>
      <c r="B234" t="s">
        <v>374</v>
      </c>
      <c r="C234" s="49">
        <v>4373.7232999999997</v>
      </c>
      <c r="D234" s="49"/>
      <c r="E234" s="49"/>
      <c r="F234" s="49"/>
      <c r="I234" s="49"/>
      <c r="J234" s="49"/>
      <c r="K234" s="49"/>
    </row>
    <row r="235" spans="1:11" x14ac:dyDescent="0.2">
      <c r="A235" s="73">
        <v>49144</v>
      </c>
      <c r="B235" t="s">
        <v>375</v>
      </c>
      <c r="C235" s="49">
        <v>3824.4724999999999</v>
      </c>
      <c r="D235" s="49"/>
      <c r="E235" s="49"/>
      <c r="F235" s="49"/>
      <c r="I235" s="49"/>
      <c r="J235" s="49"/>
      <c r="K235" s="49"/>
    </row>
    <row r="236" spans="1:11" x14ac:dyDescent="0.2">
      <c r="A236" s="73">
        <v>49148</v>
      </c>
      <c r="B236" t="s">
        <v>376</v>
      </c>
      <c r="C236" s="49">
        <v>7740.6758</v>
      </c>
      <c r="D236" s="49"/>
      <c r="E236" s="49"/>
      <c r="F236" s="49"/>
      <c r="I236" s="49"/>
      <c r="J236" s="49"/>
      <c r="K236" s="49"/>
    </row>
    <row r="237" spans="1:11" x14ac:dyDescent="0.2">
      <c r="A237" s="73">
        <v>50001</v>
      </c>
      <c r="B237" t="s">
        <v>377</v>
      </c>
      <c r="C237" s="49">
        <v>7237.8523999999998</v>
      </c>
      <c r="D237" s="49"/>
      <c r="E237" s="49"/>
      <c r="F237" s="49"/>
      <c r="I237" s="49"/>
      <c r="J237" s="49"/>
      <c r="K237" s="49"/>
    </row>
    <row r="238" spans="1:11" x14ac:dyDescent="0.2">
      <c r="A238" s="73">
        <v>50002</v>
      </c>
      <c r="B238" t="s">
        <v>378</v>
      </c>
      <c r="C238">
        <v>795.73310000000004</v>
      </c>
      <c r="D238" s="49"/>
      <c r="E238" s="49"/>
      <c r="F238" s="49"/>
      <c r="I238" s="49"/>
      <c r="J238" s="49"/>
      <c r="K238" s="49"/>
    </row>
    <row r="239" spans="1:11" x14ac:dyDescent="0.2">
      <c r="A239" s="73">
        <v>50003</v>
      </c>
      <c r="B239" t="s">
        <v>379</v>
      </c>
      <c r="C239" s="49">
        <v>3584.4429</v>
      </c>
      <c r="D239" s="49"/>
      <c r="E239" s="49"/>
      <c r="F239" s="49"/>
      <c r="I239" s="49"/>
      <c r="J239" s="49"/>
      <c r="K239" s="49"/>
    </row>
    <row r="240" spans="1:11" x14ac:dyDescent="0.2">
      <c r="A240" s="73">
        <v>50005</v>
      </c>
      <c r="B240" t="s">
        <v>380</v>
      </c>
      <c r="C240" s="49">
        <v>1292.5461</v>
      </c>
      <c r="D240" s="49"/>
      <c r="E240" s="49"/>
      <c r="F240" s="49"/>
      <c r="I240" s="49"/>
      <c r="J240" s="49"/>
      <c r="K240" s="49"/>
    </row>
    <row r="241" spans="1:11" x14ac:dyDescent="0.2">
      <c r="A241" s="73">
        <v>50006</v>
      </c>
      <c r="B241" t="s">
        <v>381</v>
      </c>
      <c r="C241" s="49">
        <v>2909.6628999999998</v>
      </c>
      <c r="D241" s="49"/>
      <c r="E241" s="49"/>
      <c r="F241" s="49"/>
      <c r="I241" s="49"/>
      <c r="J241" s="49"/>
      <c r="K241" s="49"/>
    </row>
    <row r="242" spans="1:11" x14ac:dyDescent="0.2">
      <c r="A242" s="73">
        <v>50007</v>
      </c>
      <c r="B242" t="s">
        <v>382</v>
      </c>
      <c r="C242">
        <v>973.94659999999999</v>
      </c>
      <c r="D242" s="49"/>
      <c r="E242" s="49"/>
      <c r="F242" s="49"/>
      <c r="I242" s="49"/>
      <c r="J242" s="49"/>
      <c r="K242" s="49"/>
    </row>
    <row r="243" spans="1:11" x14ac:dyDescent="0.2">
      <c r="A243" s="73">
        <v>50009</v>
      </c>
      <c r="B243" t="s">
        <v>383</v>
      </c>
      <c r="C243">
        <v>456.70780000000002</v>
      </c>
      <c r="D243" s="49"/>
      <c r="E243" s="49"/>
      <c r="F243" s="49"/>
      <c r="I243" s="49"/>
      <c r="J243" s="49"/>
      <c r="K243" s="49"/>
    </row>
    <row r="244" spans="1:11" x14ac:dyDescent="0.2">
      <c r="A244" s="73">
        <v>50010</v>
      </c>
      <c r="B244" t="s">
        <v>384</v>
      </c>
      <c r="C244" s="49">
        <v>2936.5075000000002</v>
      </c>
      <c r="D244" s="49"/>
      <c r="E244" s="49"/>
      <c r="F244" s="49"/>
      <c r="I244" s="49"/>
      <c r="J244" s="49"/>
      <c r="K244" s="49"/>
    </row>
    <row r="245" spans="1:11" x14ac:dyDescent="0.2">
      <c r="A245" s="73">
        <v>50012</v>
      </c>
      <c r="B245" t="s">
        <v>385</v>
      </c>
      <c r="C245" s="49">
        <v>11171.2785</v>
      </c>
      <c r="D245" s="49"/>
      <c r="E245" s="49"/>
      <c r="F245" s="49"/>
      <c r="I245" s="49"/>
      <c r="J245" s="49"/>
      <c r="K245" s="49"/>
    </row>
    <row r="246" spans="1:11" x14ac:dyDescent="0.2">
      <c r="A246" s="73">
        <v>50013</v>
      </c>
      <c r="B246" t="s">
        <v>386</v>
      </c>
      <c r="C246">
        <v>554.82370000000003</v>
      </c>
      <c r="D246" s="49"/>
      <c r="E246" s="49"/>
      <c r="F246" s="49"/>
      <c r="I246" s="49"/>
      <c r="J246" s="49"/>
      <c r="K246" s="49"/>
    </row>
    <row r="247" spans="1:11" x14ac:dyDescent="0.2">
      <c r="A247" s="73">
        <v>50014</v>
      </c>
      <c r="B247" t="s">
        <v>387</v>
      </c>
      <c r="C247" s="49">
        <v>2912.8944999999999</v>
      </c>
      <c r="D247" s="49"/>
      <c r="E247" s="49"/>
      <c r="F247" s="49"/>
      <c r="I247" s="49"/>
      <c r="J247" s="49"/>
      <c r="K247" s="49"/>
    </row>
    <row r="248" spans="1:11" x14ac:dyDescent="0.2">
      <c r="A248" s="73">
        <v>51150</v>
      </c>
      <c r="B248" t="s">
        <v>388</v>
      </c>
      <c r="C248">
        <v>270.31049999999999</v>
      </c>
      <c r="D248" s="49"/>
      <c r="E248" s="49"/>
      <c r="F248" s="49"/>
      <c r="I248" s="49"/>
      <c r="J248" s="49"/>
      <c r="K248" s="49"/>
    </row>
    <row r="249" spans="1:11" x14ac:dyDescent="0.2">
      <c r="A249" s="73">
        <v>51152</v>
      </c>
      <c r="B249" t="s">
        <v>389</v>
      </c>
      <c r="C249" s="49">
        <v>1417.9674</v>
      </c>
      <c r="D249" s="49"/>
      <c r="E249" s="49"/>
      <c r="F249" s="49"/>
      <c r="I249" s="49"/>
      <c r="J249" s="49"/>
      <c r="K249" s="49"/>
    </row>
    <row r="250" spans="1:11" x14ac:dyDescent="0.2">
      <c r="A250" s="73">
        <v>51153</v>
      </c>
      <c r="B250" t="s">
        <v>390</v>
      </c>
      <c r="C250">
        <v>153.03809999999999</v>
      </c>
      <c r="D250" s="49"/>
      <c r="E250" s="49"/>
      <c r="F250" s="49"/>
      <c r="I250" s="49"/>
      <c r="J250" s="49"/>
      <c r="K250" s="49"/>
    </row>
    <row r="251" spans="1:11" x14ac:dyDescent="0.2">
      <c r="A251" s="73">
        <v>51154</v>
      </c>
      <c r="B251" t="s">
        <v>391</v>
      </c>
      <c r="C251">
        <v>656.0249</v>
      </c>
      <c r="D251" s="49"/>
      <c r="E251" s="49"/>
      <c r="F251" s="49"/>
      <c r="I251" s="49"/>
      <c r="J251" s="49"/>
      <c r="K251" s="49"/>
    </row>
    <row r="252" spans="1:11" x14ac:dyDescent="0.2">
      <c r="A252" s="73">
        <v>51155</v>
      </c>
      <c r="B252" t="s">
        <v>392</v>
      </c>
      <c r="C252">
        <v>968.00469999999996</v>
      </c>
      <c r="D252" s="49"/>
      <c r="E252" s="49"/>
      <c r="F252" s="49"/>
      <c r="I252" s="49"/>
      <c r="J252" s="49"/>
      <c r="K252" s="49"/>
    </row>
    <row r="253" spans="1:11" x14ac:dyDescent="0.2">
      <c r="A253" s="73">
        <v>51156</v>
      </c>
      <c r="B253" t="s">
        <v>393</v>
      </c>
      <c r="C253">
        <v>365.77980000000002</v>
      </c>
      <c r="D253" s="49"/>
      <c r="E253" s="49"/>
      <c r="F253" s="49"/>
      <c r="I253" s="49"/>
      <c r="J253" s="49"/>
      <c r="K253" s="49"/>
    </row>
    <row r="254" spans="1:11" x14ac:dyDescent="0.2">
      <c r="A254" s="73">
        <v>51159</v>
      </c>
      <c r="B254" t="s">
        <v>394</v>
      </c>
      <c r="C254" s="49">
        <v>3230.1084999999998</v>
      </c>
      <c r="D254" s="49"/>
      <c r="E254" s="49"/>
      <c r="F254" s="49"/>
      <c r="I254" s="49"/>
      <c r="J254" s="49"/>
      <c r="K254" s="49"/>
    </row>
    <row r="255" spans="1:11" x14ac:dyDescent="0.2">
      <c r="A255" s="73">
        <v>51160</v>
      </c>
      <c r="B255" t="s">
        <v>395</v>
      </c>
      <c r="C255">
        <v>610.48680000000002</v>
      </c>
      <c r="D255" s="49"/>
      <c r="E255" s="49"/>
      <c r="F255" s="49"/>
      <c r="I255" s="49"/>
      <c r="J255" s="49"/>
      <c r="K255" s="49"/>
    </row>
    <row r="256" spans="1:11" x14ac:dyDescent="0.2">
      <c r="A256" s="73">
        <v>52096</v>
      </c>
      <c r="B256" t="s">
        <v>396</v>
      </c>
      <c r="C256">
        <v>623.56230000000005</v>
      </c>
      <c r="D256" s="49"/>
      <c r="E256" s="49"/>
      <c r="F256" s="49"/>
      <c r="I256" s="49"/>
      <c r="J256" s="49"/>
      <c r="K256" s="49"/>
    </row>
    <row r="257" spans="1:11" x14ac:dyDescent="0.2">
      <c r="A257" s="73">
        <v>53111</v>
      </c>
      <c r="B257" t="s">
        <v>397</v>
      </c>
      <c r="C257">
        <v>928.34760000000006</v>
      </c>
      <c r="D257" s="49"/>
      <c r="E257" s="49"/>
      <c r="F257" s="49"/>
      <c r="I257" s="49"/>
      <c r="J257" s="49"/>
      <c r="K257" s="49"/>
    </row>
    <row r="258" spans="1:11" x14ac:dyDescent="0.2">
      <c r="A258" s="73">
        <v>53112</v>
      </c>
      <c r="B258" t="s">
        <v>398</v>
      </c>
      <c r="C258">
        <v>145.30350000000001</v>
      </c>
      <c r="D258" s="49"/>
      <c r="E258" s="49"/>
      <c r="F258" s="49"/>
      <c r="I258" s="49"/>
      <c r="J258" s="49"/>
      <c r="K258" s="49"/>
    </row>
    <row r="259" spans="1:11" x14ac:dyDescent="0.2">
      <c r="A259" s="73">
        <v>53113</v>
      </c>
      <c r="B259" t="s">
        <v>399</v>
      </c>
      <c r="C259" s="49">
        <v>4328.4337999999998</v>
      </c>
      <c r="D259" s="49"/>
      <c r="E259" s="49"/>
      <c r="F259" s="49"/>
      <c r="I259" s="49"/>
      <c r="J259" s="49"/>
      <c r="K259" s="49"/>
    </row>
    <row r="260" spans="1:11" x14ac:dyDescent="0.2">
      <c r="A260" s="73">
        <v>53114</v>
      </c>
      <c r="B260" t="s">
        <v>400</v>
      </c>
      <c r="C260">
        <v>697.38729999999998</v>
      </c>
      <c r="D260" s="49"/>
      <c r="E260" s="49"/>
      <c r="F260" s="49"/>
      <c r="I260" s="49"/>
      <c r="J260" s="49"/>
      <c r="K260" s="49"/>
    </row>
    <row r="261" spans="1:11" x14ac:dyDescent="0.2">
      <c r="A261" s="73">
        <v>54037</v>
      </c>
      <c r="B261" t="s">
        <v>401</v>
      </c>
      <c r="C261">
        <v>484.16410000000002</v>
      </c>
      <c r="D261" s="49"/>
      <c r="E261" s="49"/>
      <c r="F261" s="49"/>
      <c r="I261" s="49"/>
      <c r="J261" s="49"/>
      <c r="K261" s="49"/>
    </row>
    <row r="262" spans="1:11" x14ac:dyDescent="0.2">
      <c r="A262" s="73">
        <v>54039</v>
      </c>
      <c r="B262" t="s">
        <v>402</v>
      </c>
      <c r="C262" s="49">
        <v>1061.0446999999999</v>
      </c>
      <c r="D262" s="49"/>
      <c r="E262" s="49"/>
      <c r="F262" s="49"/>
      <c r="I262" s="49"/>
      <c r="J262" s="49"/>
      <c r="K262" s="49"/>
    </row>
    <row r="263" spans="1:11" x14ac:dyDescent="0.2">
      <c r="A263" s="73">
        <v>54041</v>
      </c>
      <c r="B263" t="s">
        <v>403</v>
      </c>
      <c r="C263" s="49">
        <v>2182.7444</v>
      </c>
      <c r="D263" s="49"/>
      <c r="E263" s="49"/>
      <c r="F263" s="49"/>
      <c r="I263" s="49"/>
      <c r="J263" s="49"/>
      <c r="K263" s="49"/>
    </row>
    <row r="264" spans="1:11" x14ac:dyDescent="0.2">
      <c r="A264" s="73">
        <v>54042</v>
      </c>
      <c r="B264" t="s">
        <v>404</v>
      </c>
      <c r="C264">
        <v>456.83839999999998</v>
      </c>
      <c r="D264" s="49"/>
      <c r="E264" s="49"/>
      <c r="F264" s="49"/>
      <c r="I264" s="49"/>
      <c r="J264" s="49"/>
      <c r="K264" s="49"/>
    </row>
    <row r="265" spans="1:11" x14ac:dyDescent="0.2">
      <c r="A265" s="73">
        <v>54043</v>
      </c>
      <c r="B265" t="s">
        <v>405</v>
      </c>
      <c r="C265">
        <v>468.63339999999999</v>
      </c>
      <c r="D265" s="49"/>
      <c r="E265" s="49"/>
      <c r="F265" s="49"/>
      <c r="I265" s="49"/>
      <c r="J265" s="49"/>
      <c r="K265" s="49"/>
    </row>
    <row r="266" spans="1:11" x14ac:dyDescent="0.2">
      <c r="A266" s="73">
        <v>54045</v>
      </c>
      <c r="B266" t="s">
        <v>406</v>
      </c>
      <c r="C266" s="49">
        <v>1008.1164</v>
      </c>
      <c r="D266" s="49"/>
      <c r="E266" s="49"/>
      <c r="F266" s="49"/>
      <c r="I266" s="49"/>
      <c r="J266" s="49"/>
      <c r="K266" s="49"/>
    </row>
    <row r="267" spans="1:11" x14ac:dyDescent="0.2">
      <c r="A267" s="73">
        <v>55104</v>
      </c>
      <c r="B267" t="s">
        <v>407</v>
      </c>
      <c r="C267">
        <v>642.39679999999998</v>
      </c>
      <c r="D267" s="49"/>
      <c r="E267" s="49"/>
      <c r="F267" s="49"/>
      <c r="I267" s="49"/>
      <c r="J267" s="49"/>
      <c r="K267" s="49"/>
    </row>
    <row r="268" spans="1:11" x14ac:dyDescent="0.2">
      <c r="A268" s="73">
        <v>55105</v>
      </c>
      <c r="B268" t="s">
        <v>408</v>
      </c>
      <c r="C268">
        <v>801.23590000000002</v>
      </c>
      <c r="D268" s="49"/>
      <c r="E268" s="49"/>
      <c r="F268" s="49"/>
      <c r="I268" s="49"/>
      <c r="J268" s="49"/>
      <c r="K268" s="49"/>
    </row>
    <row r="269" spans="1:11" x14ac:dyDescent="0.2">
      <c r="A269" s="73">
        <v>55106</v>
      </c>
      <c r="B269" t="s">
        <v>409</v>
      </c>
      <c r="C269">
        <v>793.66790000000003</v>
      </c>
      <c r="D269" s="49"/>
      <c r="E269" s="49"/>
      <c r="F269" s="49"/>
      <c r="I269" s="49"/>
      <c r="J269" s="49"/>
      <c r="K269" s="49"/>
    </row>
    <row r="270" spans="1:11" x14ac:dyDescent="0.2">
      <c r="A270" s="73">
        <v>55108</v>
      </c>
      <c r="B270" t="s">
        <v>410</v>
      </c>
      <c r="C270" s="49">
        <v>1585.1476</v>
      </c>
      <c r="D270" s="49"/>
      <c r="E270" s="49"/>
      <c r="F270" s="49"/>
      <c r="I270" s="49"/>
      <c r="J270" s="49"/>
      <c r="K270" s="49"/>
    </row>
    <row r="271" spans="1:11" x14ac:dyDescent="0.2">
      <c r="A271" s="73">
        <v>55110</v>
      </c>
      <c r="B271" t="s">
        <v>411</v>
      </c>
      <c r="C271" s="49">
        <v>2210.2186000000002</v>
      </c>
      <c r="D271" s="49"/>
      <c r="E271" s="49"/>
      <c r="F271" s="49"/>
      <c r="I271" s="49"/>
      <c r="J271" s="49"/>
      <c r="K271" s="49"/>
    </row>
    <row r="272" spans="1:11" x14ac:dyDescent="0.2">
      <c r="A272" s="73">
        <v>55111</v>
      </c>
      <c r="B272" t="s">
        <v>412</v>
      </c>
      <c r="C272">
        <v>411.91820000000001</v>
      </c>
      <c r="D272" s="49"/>
      <c r="E272" s="49"/>
      <c r="F272" s="49"/>
      <c r="I272" s="49"/>
      <c r="J272" s="49"/>
      <c r="K272" s="49"/>
    </row>
    <row r="273" spans="1:11" x14ac:dyDescent="0.2">
      <c r="A273" s="73">
        <v>56015</v>
      </c>
      <c r="B273" t="s">
        <v>413</v>
      </c>
      <c r="C273">
        <v>566.10569999999996</v>
      </c>
      <c r="D273" s="49"/>
      <c r="E273" s="49"/>
      <c r="F273" s="49"/>
      <c r="I273" s="49"/>
      <c r="J273" s="49"/>
      <c r="K273" s="49"/>
    </row>
    <row r="274" spans="1:11" x14ac:dyDescent="0.2">
      <c r="A274" s="73">
        <v>56017</v>
      </c>
      <c r="B274" t="s">
        <v>414</v>
      </c>
      <c r="C274" s="49">
        <v>1061.9779000000001</v>
      </c>
      <c r="D274" s="49"/>
      <c r="E274" s="49"/>
      <c r="F274" s="49"/>
      <c r="I274" s="49"/>
      <c r="J274" s="49"/>
      <c r="K274" s="49"/>
    </row>
    <row r="275" spans="1:11" x14ac:dyDescent="0.2">
      <c r="A275" s="73">
        <v>57001</v>
      </c>
      <c r="B275" t="s">
        <v>415</v>
      </c>
      <c r="C275">
        <v>376.05869999999999</v>
      </c>
      <c r="D275" s="49"/>
      <c r="E275" s="49"/>
      <c r="F275" s="49"/>
      <c r="I275" s="49"/>
      <c r="J275" s="49"/>
      <c r="K275" s="49"/>
    </row>
    <row r="276" spans="1:11" x14ac:dyDescent="0.2">
      <c r="A276" s="73">
        <v>57002</v>
      </c>
      <c r="B276" t="s">
        <v>416</v>
      </c>
      <c r="C276">
        <v>907.59829999999999</v>
      </c>
      <c r="D276" s="49"/>
      <c r="E276" s="49"/>
      <c r="F276" s="49"/>
      <c r="I276" s="49"/>
      <c r="J276" s="49"/>
      <c r="K276" s="49"/>
    </row>
    <row r="277" spans="1:11" x14ac:dyDescent="0.2">
      <c r="A277" s="73">
        <v>57003</v>
      </c>
      <c r="B277" t="s">
        <v>417</v>
      </c>
      <c r="C277" s="49">
        <v>5489.7929999999997</v>
      </c>
      <c r="D277" s="49"/>
      <c r="E277" s="49"/>
      <c r="F277" s="49"/>
      <c r="I277" s="49"/>
      <c r="J277" s="49"/>
      <c r="K277" s="49"/>
    </row>
    <row r="278" spans="1:11" x14ac:dyDescent="0.2">
      <c r="A278" s="73">
        <v>57004</v>
      </c>
      <c r="B278" t="s">
        <v>418</v>
      </c>
      <c r="C278" s="49">
        <v>1658.6692</v>
      </c>
      <c r="D278" s="49"/>
      <c r="E278" s="49"/>
      <c r="F278" s="49"/>
      <c r="I278" s="49"/>
      <c r="J278" s="49"/>
      <c r="K278" s="49"/>
    </row>
    <row r="279" spans="1:11" x14ac:dyDescent="0.2">
      <c r="A279" s="73">
        <v>58106</v>
      </c>
      <c r="B279" t="s">
        <v>419</v>
      </c>
      <c r="C279">
        <v>306.49529999999999</v>
      </c>
      <c r="D279" s="49"/>
      <c r="E279" s="49"/>
      <c r="F279" s="49"/>
      <c r="I279" s="49"/>
      <c r="J279" s="49"/>
      <c r="K279" s="49"/>
    </row>
    <row r="280" spans="1:11" x14ac:dyDescent="0.2">
      <c r="A280" s="73">
        <v>58107</v>
      </c>
      <c r="B280" t="s">
        <v>420</v>
      </c>
      <c r="C280">
        <v>204.33529999999999</v>
      </c>
      <c r="D280" s="49"/>
      <c r="E280" s="49"/>
      <c r="F280" s="49"/>
      <c r="I280" s="49"/>
      <c r="J280" s="49"/>
      <c r="K280" s="49"/>
    </row>
    <row r="281" spans="1:11" x14ac:dyDescent="0.2">
      <c r="A281" s="73">
        <v>58108</v>
      </c>
      <c r="B281" t="s">
        <v>421</v>
      </c>
      <c r="C281">
        <v>229.56219999999999</v>
      </c>
      <c r="D281" s="49"/>
      <c r="E281" s="49"/>
      <c r="F281" s="49"/>
      <c r="I281" s="49"/>
      <c r="J281" s="49"/>
      <c r="K281" s="49"/>
    </row>
    <row r="282" spans="1:11" x14ac:dyDescent="0.2">
      <c r="A282" s="73">
        <v>58109</v>
      </c>
      <c r="B282" t="s">
        <v>422</v>
      </c>
      <c r="C282">
        <v>743.99760000000003</v>
      </c>
      <c r="D282" s="49"/>
      <c r="E282" s="49"/>
      <c r="F282" s="49"/>
      <c r="I282" s="49"/>
      <c r="J282" s="49"/>
      <c r="K282" s="49"/>
    </row>
    <row r="283" spans="1:11" x14ac:dyDescent="0.2">
      <c r="A283" s="73">
        <v>58112</v>
      </c>
      <c r="B283" t="s">
        <v>423</v>
      </c>
      <c r="C283" s="49">
        <v>1131.0262</v>
      </c>
      <c r="D283" s="49"/>
      <c r="E283" s="49"/>
      <c r="F283" s="49"/>
      <c r="I283" s="49"/>
      <c r="J283" s="49"/>
      <c r="K283" s="49"/>
    </row>
    <row r="284" spans="1:11" x14ac:dyDescent="0.2">
      <c r="A284" s="73">
        <v>59113</v>
      </c>
      <c r="B284" t="s">
        <v>424</v>
      </c>
      <c r="C284">
        <v>234.3647</v>
      </c>
      <c r="D284" s="49"/>
      <c r="E284" s="49"/>
      <c r="F284" s="49"/>
      <c r="I284" s="49"/>
      <c r="J284" s="49"/>
      <c r="K284" s="49"/>
    </row>
    <row r="285" spans="1:11" x14ac:dyDescent="0.2">
      <c r="A285" s="73">
        <v>59114</v>
      </c>
      <c r="B285" t="s">
        <v>425</v>
      </c>
      <c r="C285">
        <v>97.580100000000002</v>
      </c>
      <c r="D285" s="49"/>
      <c r="E285" s="49"/>
      <c r="F285" s="49"/>
      <c r="I285" s="49"/>
      <c r="J285" s="49"/>
      <c r="K285" s="49"/>
    </row>
    <row r="286" spans="1:11" x14ac:dyDescent="0.2">
      <c r="A286" s="73">
        <v>59117</v>
      </c>
      <c r="B286" t="s">
        <v>426</v>
      </c>
      <c r="C286" s="49">
        <v>1961.1415999999999</v>
      </c>
      <c r="D286" s="49"/>
      <c r="E286" s="49"/>
      <c r="F286" s="49"/>
      <c r="I286" s="49"/>
      <c r="J286" s="49"/>
      <c r="K286" s="49"/>
    </row>
    <row r="287" spans="1:11" x14ac:dyDescent="0.2">
      <c r="A287" s="73">
        <v>60077</v>
      </c>
      <c r="B287" t="s">
        <v>427</v>
      </c>
      <c r="C287" s="49">
        <v>4263.9673000000003</v>
      </c>
      <c r="D287" s="49"/>
      <c r="E287" s="49"/>
      <c r="F287" s="49"/>
      <c r="I287" s="49"/>
      <c r="J287" s="49"/>
      <c r="K287" s="49"/>
    </row>
    <row r="288" spans="1:11" x14ac:dyDescent="0.2">
      <c r="A288" s="73">
        <v>61150</v>
      </c>
      <c r="B288" t="s">
        <v>428</v>
      </c>
      <c r="C288">
        <v>231.70930000000001</v>
      </c>
      <c r="D288" s="49"/>
      <c r="E288" s="49"/>
      <c r="F288" s="49"/>
      <c r="I288" s="49"/>
      <c r="J288" s="49"/>
      <c r="K288" s="49"/>
    </row>
    <row r="289" spans="1:11" x14ac:dyDescent="0.2">
      <c r="A289" s="73">
        <v>61151</v>
      </c>
      <c r="B289" t="s">
        <v>429</v>
      </c>
      <c r="C289">
        <v>280.48020000000002</v>
      </c>
      <c r="D289" s="49"/>
      <c r="E289" s="49"/>
      <c r="F289" s="49"/>
      <c r="I289" s="49"/>
      <c r="J289" s="49"/>
      <c r="K289" s="49"/>
    </row>
    <row r="290" spans="1:11" x14ac:dyDescent="0.2">
      <c r="A290" s="73">
        <v>61154</v>
      </c>
      <c r="B290" t="s">
        <v>430</v>
      </c>
      <c r="C290">
        <v>414.53210000000001</v>
      </c>
      <c r="D290" s="49"/>
      <c r="E290" s="49"/>
      <c r="F290" s="49"/>
      <c r="I290" s="49"/>
      <c r="J290" s="49"/>
      <c r="K290" s="49"/>
    </row>
    <row r="291" spans="1:11" x14ac:dyDescent="0.2">
      <c r="A291" s="73">
        <v>61156</v>
      </c>
      <c r="B291" t="s">
        <v>431</v>
      </c>
      <c r="C291" s="49">
        <v>1305.6631</v>
      </c>
      <c r="D291" s="49"/>
      <c r="E291" s="49"/>
      <c r="F291" s="49"/>
      <c r="I291" s="49"/>
      <c r="J291" s="49"/>
      <c r="K291" s="49"/>
    </row>
    <row r="292" spans="1:11" x14ac:dyDescent="0.2">
      <c r="A292" s="73">
        <v>61157</v>
      </c>
      <c r="B292" t="s">
        <v>432</v>
      </c>
      <c r="C292">
        <v>80.209900000000005</v>
      </c>
      <c r="D292" s="49"/>
      <c r="E292" s="49"/>
      <c r="F292" s="49"/>
      <c r="I292" s="49"/>
      <c r="J292" s="49"/>
      <c r="K292" s="49"/>
    </row>
    <row r="293" spans="1:11" x14ac:dyDescent="0.2">
      <c r="A293" s="73">
        <v>61158</v>
      </c>
      <c r="B293" t="s">
        <v>433</v>
      </c>
      <c r="C293">
        <v>151.33940000000001</v>
      </c>
      <c r="D293" s="49"/>
      <c r="E293" s="49"/>
      <c r="F293" s="49"/>
      <c r="I293" s="49"/>
      <c r="J293" s="49"/>
      <c r="K293" s="49"/>
    </row>
    <row r="294" spans="1:11" x14ac:dyDescent="0.2">
      <c r="A294" s="73">
        <v>62070</v>
      </c>
      <c r="B294" t="s">
        <v>434</v>
      </c>
      <c r="C294">
        <v>209.21100000000001</v>
      </c>
      <c r="D294" s="49"/>
      <c r="E294" s="49"/>
      <c r="F294" s="49"/>
      <c r="I294" s="49"/>
      <c r="J294" s="49"/>
      <c r="K294" s="49"/>
    </row>
    <row r="295" spans="1:11" x14ac:dyDescent="0.2">
      <c r="A295" s="73">
        <v>62072</v>
      </c>
      <c r="B295" t="s">
        <v>435</v>
      </c>
      <c r="C295" s="49">
        <v>1854.6922999999999</v>
      </c>
      <c r="D295" s="49"/>
      <c r="E295" s="49"/>
      <c r="F295" s="49"/>
      <c r="I295" s="49"/>
      <c r="J295" s="49"/>
      <c r="K295" s="49"/>
    </row>
    <row r="296" spans="1:11" x14ac:dyDescent="0.2">
      <c r="A296" s="73">
        <v>63066</v>
      </c>
      <c r="B296" t="s">
        <v>436</v>
      </c>
      <c r="C296">
        <v>558.80060000000003</v>
      </c>
      <c r="D296" s="49"/>
      <c r="E296" s="49"/>
      <c r="F296" s="49"/>
      <c r="I296" s="49"/>
      <c r="J296" s="49"/>
      <c r="K296" s="49"/>
    </row>
    <row r="297" spans="1:11" x14ac:dyDescent="0.2">
      <c r="A297" s="73">
        <v>63067</v>
      </c>
      <c r="B297" t="s">
        <v>437</v>
      </c>
      <c r="C297">
        <v>820.61369999999999</v>
      </c>
      <c r="D297" s="49"/>
      <c r="E297" s="49"/>
      <c r="F297" s="49"/>
      <c r="I297" s="49"/>
      <c r="J297" s="49"/>
      <c r="K297" s="49"/>
    </row>
    <row r="298" spans="1:11" x14ac:dyDescent="0.2">
      <c r="A298" s="73">
        <v>64072</v>
      </c>
      <c r="B298" t="s">
        <v>438</v>
      </c>
      <c r="C298">
        <v>237.39330000000001</v>
      </c>
      <c r="D298" s="49"/>
      <c r="E298" s="49"/>
      <c r="F298" s="49"/>
      <c r="I298" s="49"/>
      <c r="J298" s="49"/>
      <c r="K298" s="49"/>
    </row>
    <row r="299" spans="1:11" x14ac:dyDescent="0.2">
      <c r="A299" s="73">
        <v>64074</v>
      </c>
      <c r="B299" t="s">
        <v>439</v>
      </c>
      <c r="C299" s="49">
        <v>1082.5912000000001</v>
      </c>
      <c r="D299" s="49"/>
      <c r="E299" s="49"/>
      <c r="F299" s="49"/>
      <c r="I299" s="49"/>
      <c r="J299" s="49"/>
      <c r="K299" s="49"/>
    </row>
    <row r="300" spans="1:11" x14ac:dyDescent="0.2">
      <c r="A300" s="73">
        <v>64075</v>
      </c>
      <c r="B300" t="s">
        <v>440</v>
      </c>
      <c r="C300" s="49">
        <v>3760.5344</v>
      </c>
      <c r="D300" s="49"/>
      <c r="E300" s="49"/>
      <c r="F300" s="49"/>
      <c r="I300" s="49"/>
      <c r="J300" s="49"/>
      <c r="K300" s="49"/>
    </row>
    <row r="301" spans="1:11" x14ac:dyDescent="0.2">
      <c r="A301" s="73">
        <v>65096</v>
      </c>
      <c r="B301" t="s">
        <v>441</v>
      </c>
      <c r="C301">
        <v>213.00729999999999</v>
      </c>
      <c r="D301" s="49"/>
      <c r="E301" s="49"/>
      <c r="F301" s="49"/>
      <c r="I301" s="49"/>
      <c r="J301" s="49"/>
      <c r="K301" s="49"/>
    </row>
    <row r="302" spans="1:11" x14ac:dyDescent="0.2">
      <c r="A302" s="73">
        <v>65098</v>
      </c>
      <c r="B302" t="s">
        <v>442</v>
      </c>
      <c r="C302">
        <v>388.0367</v>
      </c>
      <c r="D302" s="49"/>
      <c r="E302" s="49"/>
      <c r="F302" s="49"/>
      <c r="I302" s="49"/>
      <c r="J302" s="49"/>
      <c r="K302" s="49"/>
    </row>
    <row r="303" spans="1:11" x14ac:dyDescent="0.2">
      <c r="A303" s="73">
        <v>66102</v>
      </c>
      <c r="B303" t="s">
        <v>443</v>
      </c>
      <c r="C303" s="49">
        <v>1979.4468999999999</v>
      </c>
      <c r="D303" s="49"/>
      <c r="E303" s="49"/>
      <c r="F303" s="49"/>
      <c r="I303" s="49"/>
      <c r="J303" s="49"/>
      <c r="K303" s="49"/>
    </row>
    <row r="304" spans="1:11" x14ac:dyDescent="0.2">
      <c r="A304" s="73">
        <v>66103</v>
      </c>
      <c r="B304" t="s">
        <v>444</v>
      </c>
      <c r="C304">
        <v>299.87180000000001</v>
      </c>
      <c r="D304" s="49"/>
      <c r="E304" s="49"/>
      <c r="F304" s="49"/>
      <c r="I304" s="49"/>
      <c r="J304" s="49"/>
      <c r="K304" s="49"/>
    </row>
    <row r="305" spans="1:11" x14ac:dyDescent="0.2">
      <c r="A305" s="73">
        <v>66104</v>
      </c>
      <c r="B305" t="s">
        <v>445</v>
      </c>
      <c r="C305">
        <v>261.21949999999998</v>
      </c>
      <c r="D305" s="49"/>
      <c r="E305" s="49"/>
      <c r="F305" s="49"/>
      <c r="I305" s="49"/>
      <c r="J305" s="49"/>
      <c r="K305" s="49"/>
    </row>
    <row r="306" spans="1:11" x14ac:dyDescent="0.2">
      <c r="A306" s="73">
        <v>66105</v>
      </c>
      <c r="B306" t="s">
        <v>446</v>
      </c>
      <c r="C306" s="49">
        <v>1881.9365</v>
      </c>
      <c r="D306" s="49"/>
      <c r="E306" s="49"/>
      <c r="F306" s="49"/>
      <c r="I306" s="49"/>
      <c r="J306" s="49"/>
      <c r="K306" s="49"/>
    </row>
    <row r="307" spans="1:11" x14ac:dyDescent="0.2">
      <c r="A307" s="73">
        <v>66107</v>
      </c>
      <c r="B307" t="s">
        <v>447</v>
      </c>
      <c r="C307">
        <v>778.64490000000001</v>
      </c>
      <c r="D307" s="49"/>
      <c r="E307" s="49"/>
      <c r="F307" s="49"/>
      <c r="I307" s="49"/>
      <c r="J307" s="49"/>
      <c r="K307" s="49"/>
    </row>
    <row r="308" spans="1:11" x14ac:dyDescent="0.2">
      <c r="A308" s="73">
        <v>67055</v>
      </c>
      <c r="B308" t="s">
        <v>448</v>
      </c>
      <c r="C308" s="49">
        <v>1141.8779</v>
      </c>
      <c r="D308" s="49"/>
      <c r="E308" s="49"/>
      <c r="F308" s="49"/>
      <c r="I308" s="49"/>
      <c r="J308" s="49"/>
      <c r="K308" s="49"/>
    </row>
    <row r="309" spans="1:11" x14ac:dyDescent="0.2">
      <c r="A309" s="73">
        <v>67061</v>
      </c>
      <c r="B309" t="s">
        <v>449</v>
      </c>
      <c r="C309" s="49">
        <v>1282.5708999999999</v>
      </c>
      <c r="D309" s="49"/>
      <c r="E309" s="49"/>
      <c r="F309" s="49"/>
      <c r="I309" s="49"/>
      <c r="J309" s="49"/>
      <c r="K309" s="49"/>
    </row>
    <row r="310" spans="1:11" x14ac:dyDescent="0.2">
      <c r="A310" s="73">
        <v>68070</v>
      </c>
      <c r="B310" t="s">
        <v>450</v>
      </c>
      <c r="C310" s="49">
        <v>1383.4409000000001</v>
      </c>
      <c r="D310" s="49"/>
      <c r="E310" s="49"/>
      <c r="F310" s="49"/>
      <c r="I310" s="49"/>
      <c r="J310" s="49"/>
      <c r="K310" s="49"/>
    </row>
    <row r="311" spans="1:11" x14ac:dyDescent="0.2">
      <c r="A311" s="73">
        <v>68071</v>
      </c>
      <c r="B311" t="s">
        <v>451</v>
      </c>
      <c r="C311">
        <v>125.0817</v>
      </c>
      <c r="D311" s="49"/>
      <c r="E311" s="49"/>
      <c r="F311" s="49"/>
      <c r="I311" s="49"/>
      <c r="J311" s="49"/>
      <c r="K311" s="49"/>
    </row>
    <row r="312" spans="1:11" x14ac:dyDescent="0.2">
      <c r="A312" s="73">
        <v>68072</v>
      </c>
      <c r="B312" t="s">
        <v>452</v>
      </c>
      <c r="C312">
        <v>67.218500000000006</v>
      </c>
      <c r="D312" s="49"/>
      <c r="E312" s="49"/>
      <c r="F312" s="49"/>
      <c r="I312" s="49"/>
      <c r="J312" s="49"/>
      <c r="K312" s="49"/>
    </row>
    <row r="313" spans="1:11" x14ac:dyDescent="0.2">
      <c r="A313" s="73">
        <v>68073</v>
      </c>
      <c r="B313" t="s">
        <v>453</v>
      </c>
      <c r="C313">
        <v>594.83780000000002</v>
      </c>
      <c r="D313" s="49"/>
      <c r="E313" s="49"/>
      <c r="F313" s="49"/>
      <c r="I313" s="49"/>
      <c r="J313" s="49"/>
      <c r="K313" s="49"/>
    </row>
    <row r="314" spans="1:11" x14ac:dyDescent="0.2">
      <c r="A314" s="73">
        <v>68074</v>
      </c>
      <c r="B314" t="s">
        <v>454</v>
      </c>
      <c r="C314">
        <v>217.27610000000001</v>
      </c>
      <c r="D314" s="49"/>
      <c r="E314" s="49"/>
      <c r="F314" s="49"/>
      <c r="I314" s="49"/>
      <c r="J314" s="49"/>
      <c r="K314" s="49"/>
    </row>
    <row r="315" spans="1:11" x14ac:dyDescent="0.2">
      <c r="A315" s="73">
        <v>68075</v>
      </c>
      <c r="B315" t="s">
        <v>455</v>
      </c>
      <c r="C315">
        <v>164.43719999999999</v>
      </c>
      <c r="D315" s="49"/>
      <c r="E315" s="49"/>
      <c r="F315" s="49"/>
      <c r="I315" s="49"/>
      <c r="J315" s="49"/>
      <c r="K315" s="49"/>
    </row>
    <row r="316" spans="1:11" x14ac:dyDescent="0.2">
      <c r="A316" s="73">
        <v>69104</v>
      </c>
      <c r="B316" t="s">
        <v>456</v>
      </c>
      <c r="C316">
        <v>54.766300000000001</v>
      </c>
      <c r="D316" s="49"/>
      <c r="E316" s="49"/>
      <c r="F316" s="49"/>
      <c r="I316" s="49"/>
      <c r="J316" s="49"/>
      <c r="K316" s="49"/>
    </row>
    <row r="317" spans="1:11" x14ac:dyDescent="0.2">
      <c r="A317" s="73">
        <v>69106</v>
      </c>
      <c r="B317" t="s">
        <v>457</v>
      </c>
      <c r="C317">
        <v>759.83699999999999</v>
      </c>
      <c r="D317" s="49"/>
      <c r="E317" s="49"/>
      <c r="F317" s="49"/>
      <c r="I317" s="49"/>
      <c r="J317" s="49"/>
      <c r="K317" s="49"/>
    </row>
    <row r="318" spans="1:11" x14ac:dyDescent="0.2">
      <c r="A318" s="73">
        <v>69107</v>
      </c>
      <c r="B318" t="s">
        <v>458</v>
      </c>
      <c r="C318">
        <v>92.213099999999997</v>
      </c>
      <c r="D318" s="49"/>
      <c r="E318" s="49"/>
      <c r="F318" s="49"/>
      <c r="I318" s="49"/>
      <c r="J318" s="49"/>
      <c r="K318" s="49"/>
    </row>
    <row r="319" spans="1:11" x14ac:dyDescent="0.2">
      <c r="A319" s="73">
        <v>69108</v>
      </c>
      <c r="B319" t="s">
        <v>459</v>
      </c>
      <c r="C319">
        <v>275.37630000000001</v>
      </c>
      <c r="D319" s="49"/>
      <c r="E319" s="49"/>
      <c r="F319" s="49"/>
      <c r="I319" s="49"/>
      <c r="J319" s="49"/>
      <c r="K319" s="49"/>
    </row>
    <row r="320" spans="1:11" x14ac:dyDescent="0.2">
      <c r="A320" s="73">
        <v>69109</v>
      </c>
      <c r="B320" t="s">
        <v>460</v>
      </c>
      <c r="C320">
        <v>507.46519999999998</v>
      </c>
      <c r="D320" s="49"/>
      <c r="E320" s="49"/>
      <c r="F320" s="49"/>
      <c r="I320" s="49"/>
      <c r="J320" s="49"/>
      <c r="K320" s="49"/>
    </row>
    <row r="321" spans="1:11" x14ac:dyDescent="0.2">
      <c r="A321" s="73">
        <v>70092</v>
      </c>
      <c r="B321" t="s">
        <v>461</v>
      </c>
      <c r="C321">
        <v>450.76139999999998</v>
      </c>
      <c r="D321" s="49"/>
      <c r="E321" s="49"/>
      <c r="F321" s="49"/>
      <c r="I321" s="49"/>
      <c r="J321" s="49"/>
      <c r="K321" s="49"/>
    </row>
    <row r="322" spans="1:11" x14ac:dyDescent="0.2">
      <c r="A322" s="73">
        <v>70093</v>
      </c>
      <c r="B322" t="s">
        <v>462</v>
      </c>
      <c r="C322" s="49">
        <v>1319.8273999999999</v>
      </c>
      <c r="D322" s="49"/>
      <c r="E322" s="49"/>
      <c r="F322" s="49"/>
      <c r="I322" s="49"/>
      <c r="J322" s="49"/>
      <c r="K322" s="49"/>
    </row>
    <row r="323" spans="1:11" x14ac:dyDescent="0.2">
      <c r="A323" s="73">
        <v>71091</v>
      </c>
      <c r="B323" t="s">
        <v>463</v>
      </c>
      <c r="C323">
        <v>823.67830000000004</v>
      </c>
      <c r="D323" s="49"/>
      <c r="E323" s="49"/>
      <c r="F323" s="49"/>
      <c r="I323" s="49"/>
      <c r="J323" s="49"/>
      <c r="K323" s="49"/>
    </row>
    <row r="324" spans="1:11" x14ac:dyDescent="0.2">
      <c r="A324" s="73">
        <v>71092</v>
      </c>
      <c r="B324" t="s">
        <v>464</v>
      </c>
      <c r="C324" s="49">
        <v>1513.6759999999999</v>
      </c>
      <c r="D324" s="49"/>
      <c r="E324" s="49"/>
      <c r="F324" s="49"/>
      <c r="I324" s="49"/>
      <c r="J324" s="49"/>
      <c r="K324" s="49"/>
    </row>
    <row r="325" spans="1:11" x14ac:dyDescent="0.2">
      <c r="A325" s="73">
        <v>72066</v>
      </c>
      <c r="B325" t="s">
        <v>465</v>
      </c>
      <c r="C325">
        <v>205.7533</v>
      </c>
      <c r="D325" s="49"/>
      <c r="E325" s="49"/>
      <c r="F325" s="49"/>
      <c r="I325" s="49"/>
      <c r="J325" s="49"/>
      <c r="K325" s="49"/>
    </row>
    <row r="326" spans="1:11" x14ac:dyDescent="0.2">
      <c r="A326" s="73">
        <v>72068</v>
      </c>
      <c r="B326" t="s">
        <v>466</v>
      </c>
      <c r="C326">
        <v>813.22289999999998</v>
      </c>
      <c r="D326" s="49"/>
      <c r="E326" s="49"/>
      <c r="F326" s="49"/>
      <c r="I326" s="49"/>
      <c r="J326" s="49"/>
      <c r="K326" s="49"/>
    </row>
    <row r="327" spans="1:11" x14ac:dyDescent="0.2">
      <c r="A327" s="73">
        <v>72073</v>
      </c>
      <c r="B327" t="s">
        <v>467</v>
      </c>
      <c r="C327">
        <v>384.3802</v>
      </c>
      <c r="D327" s="49"/>
      <c r="E327" s="49"/>
      <c r="F327" s="49"/>
      <c r="I327" s="49"/>
      <c r="J327" s="49"/>
      <c r="K327" s="49"/>
    </row>
    <row r="328" spans="1:11" x14ac:dyDescent="0.2">
      <c r="A328" s="73">
        <v>72074</v>
      </c>
      <c r="B328" t="s">
        <v>468</v>
      </c>
      <c r="C328" s="49">
        <v>1832.3502000000001</v>
      </c>
      <c r="D328" s="49"/>
      <c r="E328" s="49"/>
      <c r="F328" s="49"/>
      <c r="I328" s="49"/>
      <c r="J328" s="49"/>
      <c r="K328" s="49"/>
    </row>
    <row r="329" spans="1:11" x14ac:dyDescent="0.2">
      <c r="A329" s="73">
        <v>73099</v>
      </c>
      <c r="B329" t="s">
        <v>469</v>
      </c>
      <c r="C329" s="49">
        <v>1714.1393</v>
      </c>
      <c r="D329" s="49"/>
      <c r="E329" s="49"/>
      <c r="F329" s="49"/>
      <c r="I329" s="49"/>
      <c r="J329" s="49"/>
      <c r="K329" s="49"/>
    </row>
    <row r="330" spans="1:11" x14ac:dyDescent="0.2">
      <c r="A330" s="73">
        <v>73102</v>
      </c>
      <c r="B330" t="s">
        <v>470</v>
      </c>
      <c r="C330">
        <v>957.39530000000002</v>
      </c>
      <c r="D330" s="49"/>
      <c r="E330" s="49"/>
      <c r="F330" s="49"/>
      <c r="I330" s="49"/>
      <c r="J330" s="49"/>
      <c r="K330" s="49"/>
    </row>
    <row r="331" spans="1:11" x14ac:dyDescent="0.2">
      <c r="A331" s="73">
        <v>73105</v>
      </c>
      <c r="B331" t="s">
        <v>471</v>
      </c>
      <c r="C331">
        <v>228.0076</v>
      </c>
      <c r="D331" s="49"/>
      <c r="E331" s="49"/>
      <c r="F331" s="49"/>
      <c r="I331" s="49"/>
      <c r="J331" s="49"/>
      <c r="K331" s="49"/>
    </row>
    <row r="332" spans="1:11" x14ac:dyDescent="0.2">
      <c r="A332" s="73">
        <v>73106</v>
      </c>
      <c r="B332" t="s">
        <v>472</v>
      </c>
      <c r="C332" s="49">
        <v>1640.5988</v>
      </c>
      <c r="D332" s="49"/>
      <c r="E332" s="49"/>
      <c r="F332" s="49"/>
      <c r="I332" s="49"/>
      <c r="J332" s="49"/>
      <c r="K332" s="49"/>
    </row>
    <row r="333" spans="1:11" x14ac:dyDescent="0.2">
      <c r="A333" s="73">
        <v>73108</v>
      </c>
      <c r="B333" t="s">
        <v>473</v>
      </c>
      <c r="C333" s="49">
        <v>4563.4982</v>
      </c>
      <c r="D333" s="49"/>
      <c r="E333" s="49"/>
      <c r="F333" s="49"/>
      <c r="I333" s="49"/>
      <c r="J333" s="49"/>
      <c r="K333" s="49"/>
    </row>
    <row r="334" spans="1:11" x14ac:dyDescent="0.2">
      <c r="A334" s="73">
        <v>74187</v>
      </c>
      <c r="B334" t="s">
        <v>474</v>
      </c>
      <c r="C334">
        <v>273.06670000000003</v>
      </c>
      <c r="D334" s="49"/>
      <c r="E334" s="49"/>
      <c r="F334" s="49"/>
      <c r="I334" s="49"/>
      <c r="J334" s="49"/>
      <c r="K334" s="49"/>
    </row>
    <row r="335" spans="1:11" x14ac:dyDescent="0.2">
      <c r="A335" s="73">
        <v>74190</v>
      </c>
      <c r="B335" t="s">
        <v>475</v>
      </c>
      <c r="C335">
        <v>330.60309999999998</v>
      </c>
      <c r="D335" s="49"/>
      <c r="E335" s="49"/>
      <c r="F335" s="49"/>
      <c r="I335" s="49"/>
      <c r="J335" s="49"/>
      <c r="K335" s="49"/>
    </row>
    <row r="336" spans="1:11" x14ac:dyDescent="0.2">
      <c r="A336" s="73">
        <v>74194</v>
      </c>
      <c r="B336" t="s">
        <v>476</v>
      </c>
      <c r="C336">
        <v>215.67959999999999</v>
      </c>
      <c r="D336" s="49"/>
      <c r="E336" s="49"/>
      <c r="F336" s="49"/>
      <c r="I336" s="49"/>
      <c r="J336" s="49"/>
      <c r="K336" s="49"/>
    </row>
    <row r="337" spans="1:11" x14ac:dyDescent="0.2">
      <c r="A337" s="73">
        <v>74195</v>
      </c>
      <c r="B337" t="s">
        <v>477</v>
      </c>
      <c r="C337">
        <v>158.21680000000001</v>
      </c>
      <c r="D337" s="49"/>
      <c r="E337" s="49"/>
      <c r="F337" s="49"/>
      <c r="I337" s="49"/>
      <c r="J337" s="49"/>
      <c r="K337" s="49"/>
    </row>
    <row r="338" spans="1:11" x14ac:dyDescent="0.2">
      <c r="A338" s="73">
        <v>74197</v>
      </c>
      <c r="B338" t="s">
        <v>478</v>
      </c>
      <c r="C338">
        <v>260.0598</v>
      </c>
      <c r="D338" s="49"/>
      <c r="E338" s="49"/>
      <c r="F338" s="49"/>
      <c r="I338" s="49"/>
      <c r="J338" s="49"/>
      <c r="K338" s="49"/>
    </row>
    <row r="339" spans="1:11" x14ac:dyDescent="0.2">
      <c r="A339" s="73">
        <v>74201</v>
      </c>
      <c r="B339" t="s">
        <v>479</v>
      </c>
      <c r="C339" s="49">
        <v>1303.6714999999999</v>
      </c>
      <c r="D339" s="49"/>
      <c r="E339" s="49"/>
      <c r="F339" s="49"/>
      <c r="I339" s="49"/>
      <c r="J339" s="49"/>
      <c r="K339" s="49"/>
    </row>
    <row r="340" spans="1:11" x14ac:dyDescent="0.2">
      <c r="A340" s="73">
        <v>74202</v>
      </c>
      <c r="B340" t="s">
        <v>480</v>
      </c>
      <c r="C340">
        <v>210.70509999999999</v>
      </c>
      <c r="D340" s="49"/>
      <c r="E340" s="49"/>
      <c r="F340" s="49"/>
      <c r="I340" s="49"/>
      <c r="J340" s="49"/>
      <c r="K340" s="49"/>
    </row>
    <row r="341" spans="1:11" x14ac:dyDescent="0.2">
      <c r="A341" s="73">
        <v>75084</v>
      </c>
      <c r="B341" t="s">
        <v>481</v>
      </c>
      <c r="C341">
        <v>268.14280000000002</v>
      </c>
      <c r="D341" s="49"/>
      <c r="E341" s="49"/>
      <c r="F341" s="49"/>
      <c r="I341" s="49"/>
      <c r="J341" s="49"/>
      <c r="K341" s="49"/>
    </row>
    <row r="342" spans="1:11" x14ac:dyDescent="0.2">
      <c r="A342" s="73">
        <v>75085</v>
      </c>
      <c r="B342" t="s">
        <v>482</v>
      </c>
      <c r="C342">
        <v>702.21450000000004</v>
      </c>
      <c r="D342" s="49"/>
      <c r="E342" s="49"/>
      <c r="F342" s="49"/>
      <c r="I342" s="49"/>
      <c r="J342" s="49"/>
      <c r="K342" s="49"/>
    </row>
    <row r="343" spans="1:11" x14ac:dyDescent="0.2">
      <c r="A343" s="73">
        <v>75086</v>
      </c>
      <c r="B343" t="s">
        <v>483</v>
      </c>
      <c r="C343">
        <v>284.46839999999997</v>
      </c>
      <c r="D343" s="49"/>
      <c r="E343" s="49"/>
      <c r="F343" s="49"/>
      <c r="I343" s="49"/>
      <c r="J343" s="49"/>
      <c r="K343" s="49"/>
    </row>
    <row r="344" spans="1:11" x14ac:dyDescent="0.2">
      <c r="A344" s="73">
        <v>75087</v>
      </c>
      <c r="B344" t="s">
        <v>484</v>
      </c>
      <c r="C344">
        <v>833.73090000000002</v>
      </c>
      <c r="D344" s="49"/>
      <c r="E344" s="49"/>
      <c r="F344" s="49"/>
      <c r="I344" s="49"/>
      <c r="J344" s="49"/>
      <c r="K344" s="49"/>
    </row>
    <row r="345" spans="1:11" x14ac:dyDescent="0.2">
      <c r="A345" s="73">
        <v>76081</v>
      </c>
      <c r="B345" t="s">
        <v>485</v>
      </c>
      <c r="C345">
        <v>219.0934</v>
      </c>
      <c r="D345" s="49"/>
      <c r="E345" s="49"/>
      <c r="F345" s="49"/>
      <c r="I345" s="49"/>
      <c r="J345" s="49"/>
      <c r="K345" s="49"/>
    </row>
    <row r="346" spans="1:11" x14ac:dyDescent="0.2">
      <c r="A346" s="73">
        <v>76082</v>
      </c>
      <c r="B346" t="s">
        <v>486</v>
      </c>
      <c r="C346">
        <v>685.17660000000001</v>
      </c>
      <c r="D346" s="49"/>
      <c r="E346" s="49"/>
      <c r="F346" s="49"/>
      <c r="I346" s="49"/>
      <c r="J346" s="49"/>
      <c r="K346" s="49"/>
    </row>
    <row r="347" spans="1:11" x14ac:dyDescent="0.2">
      <c r="A347" s="73">
        <v>76083</v>
      </c>
      <c r="B347" t="s">
        <v>487</v>
      </c>
      <c r="C347">
        <v>771.48080000000004</v>
      </c>
      <c r="D347" s="49"/>
      <c r="E347" s="49"/>
      <c r="F347" s="49"/>
      <c r="I347" s="49"/>
      <c r="J347" s="49"/>
      <c r="K347" s="49"/>
    </row>
    <row r="348" spans="1:11" x14ac:dyDescent="0.2">
      <c r="A348" s="73">
        <v>77100</v>
      </c>
      <c r="B348" t="s">
        <v>488</v>
      </c>
      <c r="C348">
        <v>121.3793</v>
      </c>
      <c r="D348" s="49"/>
      <c r="E348" s="49"/>
      <c r="F348" s="49"/>
      <c r="I348" s="49"/>
      <c r="J348" s="49"/>
      <c r="K348" s="49"/>
    </row>
    <row r="349" spans="1:11" x14ac:dyDescent="0.2">
      <c r="A349" s="73">
        <v>77101</v>
      </c>
      <c r="B349" t="s">
        <v>489</v>
      </c>
      <c r="C349">
        <v>418.31819999999999</v>
      </c>
      <c r="D349" s="49"/>
      <c r="E349" s="49"/>
      <c r="F349" s="49"/>
      <c r="I349" s="49"/>
      <c r="J349" s="49"/>
      <c r="K349" s="49"/>
    </row>
    <row r="350" spans="1:11" x14ac:dyDescent="0.2">
      <c r="A350" s="73">
        <v>77102</v>
      </c>
      <c r="B350" t="s">
        <v>490</v>
      </c>
      <c r="C350">
        <v>652.64239999999995</v>
      </c>
      <c r="D350" s="49"/>
      <c r="E350" s="49"/>
      <c r="F350" s="49"/>
      <c r="I350" s="49"/>
      <c r="J350" s="49"/>
      <c r="K350" s="49"/>
    </row>
    <row r="351" spans="1:11" x14ac:dyDescent="0.2">
      <c r="A351" s="73">
        <v>77103</v>
      </c>
      <c r="B351" t="s">
        <v>491</v>
      </c>
      <c r="C351">
        <v>294.3947</v>
      </c>
      <c r="D351" s="49"/>
      <c r="E351" s="49"/>
      <c r="F351" s="49"/>
      <c r="I351" s="49"/>
      <c r="J351" s="49"/>
      <c r="K351" s="49"/>
    </row>
    <row r="352" spans="1:11" x14ac:dyDescent="0.2">
      <c r="A352" s="73">
        <v>77104</v>
      </c>
      <c r="B352" t="s">
        <v>492</v>
      </c>
      <c r="C352">
        <v>213.11760000000001</v>
      </c>
      <c r="D352" s="49"/>
      <c r="E352" s="49"/>
      <c r="F352" s="49"/>
      <c r="I352" s="49"/>
      <c r="J352" s="49"/>
      <c r="K352" s="49"/>
    </row>
    <row r="353" spans="1:11" x14ac:dyDescent="0.2">
      <c r="A353" s="73">
        <v>78001</v>
      </c>
      <c r="B353" t="s">
        <v>493</v>
      </c>
      <c r="C353">
        <v>377.11020000000002</v>
      </c>
      <c r="D353" s="49"/>
      <c r="E353" s="49"/>
      <c r="F353" s="49"/>
      <c r="I353" s="49"/>
      <c r="J353" s="49"/>
      <c r="K353" s="49"/>
    </row>
    <row r="354" spans="1:11" x14ac:dyDescent="0.2">
      <c r="A354" s="73">
        <v>78002</v>
      </c>
      <c r="B354" t="s">
        <v>494</v>
      </c>
      <c r="C354">
        <v>968.23090000000002</v>
      </c>
      <c r="D354" s="49"/>
      <c r="E354" s="49"/>
      <c r="F354" s="49"/>
      <c r="I354" s="49"/>
      <c r="J354" s="49"/>
      <c r="K354" s="49"/>
    </row>
    <row r="355" spans="1:11" x14ac:dyDescent="0.2">
      <c r="A355" s="73">
        <v>78003</v>
      </c>
      <c r="B355" t="s">
        <v>495</v>
      </c>
      <c r="C355">
        <v>192.6515</v>
      </c>
      <c r="D355" s="49"/>
      <c r="E355" s="49"/>
      <c r="F355" s="49"/>
      <c r="I355" s="49"/>
      <c r="J355" s="49"/>
      <c r="K355" s="49"/>
    </row>
    <row r="356" spans="1:11" x14ac:dyDescent="0.2">
      <c r="A356" s="73">
        <v>78004</v>
      </c>
      <c r="B356" t="s">
        <v>496</v>
      </c>
      <c r="C356">
        <v>326.82580000000002</v>
      </c>
      <c r="D356" s="49"/>
      <c r="E356" s="49"/>
      <c r="F356" s="49"/>
      <c r="I356" s="49"/>
      <c r="J356" s="49"/>
      <c r="K356" s="49"/>
    </row>
    <row r="357" spans="1:11" x14ac:dyDescent="0.2">
      <c r="A357" s="73">
        <v>78005</v>
      </c>
      <c r="B357" t="s">
        <v>497</v>
      </c>
      <c r="C357">
        <v>834.56880000000001</v>
      </c>
      <c r="D357" s="49"/>
      <c r="E357" s="49"/>
      <c r="F357" s="49"/>
      <c r="I357" s="49"/>
      <c r="J357" s="49"/>
      <c r="K357" s="49"/>
    </row>
    <row r="358" spans="1:11" x14ac:dyDescent="0.2">
      <c r="A358" s="73">
        <v>78009</v>
      </c>
      <c r="B358" t="s">
        <v>498</v>
      </c>
      <c r="C358">
        <v>251.81</v>
      </c>
      <c r="D358" s="49"/>
      <c r="E358" s="49"/>
      <c r="F358" s="49"/>
      <c r="I358" s="49"/>
      <c r="J358" s="49"/>
      <c r="K358" s="49"/>
    </row>
    <row r="359" spans="1:11" x14ac:dyDescent="0.2">
      <c r="A359" s="73">
        <v>78012</v>
      </c>
      <c r="B359" t="s">
        <v>499</v>
      </c>
      <c r="C359" s="49">
        <v>1605.6784</v>
      </c>
      <c r="D359" s="49"/>
      <c r="E359" s="49"/>
      <c r="F359" s="49"/>
      <c r="I359" s="49"/>
      <c r="J359" s="49"/>
      <c r="K359" s="49"/>
    </row>
    <row r="360" spans="1:11" x14ac:dyDescent="0.2">
      <c r="A360" s="73">
        <v>79077</v>
      </c>
      <c r="B360" t="s">
        <v>500</v>
      </c>
      <c r="C360" s="49">
        <v>2212.7928000000002</v>
      </c>
      <c r="D360" s="49"/>
      <c r="E360" s="49"/>
      <c r="F360" s="49"/>
      <c r="I360" s="49"/>
      <c r="J360" s="49"/>
      <c r="K360" s="49"/>
    </row>
    <row r="361" spans="1:11" x14ac:dyDescent="0.2">
      <c r="A361" s="73">
        <v>79078</v>
      </c>
      <c r="B361" t="s">
        <v>501</v>
      </c>
      <c r="C361">
        <v>140.04140000000001</v>
      </c>
      <c r="D361" s="49"/>
      <c r="E361" s="49"/>
      <c r="F361" s="49"/>
      <c r="I361" s="49"/>
      <c r="J361" s="49"/>
      <c r="K361" s="49"/>
    </row>
    <row r="362" spans="1:11" x14ac:dyDescent="0.2">
      <c r="A362" s="73">
        <v>80116</v>
      </c>
      <c r="B362" t="s">
        <v>502</v>
      </c>
      <c r="C362">
        <v>424.56060000000002</v>
      </c>
      <c r="D362" s="49"/>
      <c r="E362" s="49"/>
      <c r="F362" s="49"/>
      <c r="I362" s="49"/>
      <c r="J362" s="49"/>
      <c r="K362" s="49"/>
    </row>
    <row r="363" spans="1:11" x14ac:dyDescent="0.2">
      <c r="A363" s="73">
        <v>80118</v>
      </c>
      <c r="B363" t="s">
        <v>503</v>
      </c>
      <c r="C363">
        <v>424.01690000000002</v>
      </c>
      <c r="D363" s="49"/>
      <c r="E363" s="49"/>
      <c r="F363" s="49"/>
      <c r="I363" s="49"/>
      <c r="J363" s="49"/>
      <c r="K363" s="49"/>
    </row>
    <row r="364" spans="1:11" x14ac:dyDescent="0.2">
      <c r="A364" s="73">
        <v>80119</v>
      </c>
      <c r="B364" t="s">
        <v>504</v>
      </c>
      <c r="C364">
        <v>626.57979999999998</v>
      </c>
      <c r="D364" s="49"/>
      <c r="E364" s="49"/>
      <c r="F364" s="49"/>
      <c r="I364" s="49"/>
      <c r="J364" s="49"/>
      <c r="K364" s="49"/>
    </row>
    <row r="365" spans="1:11" x14ac:dyDescent="0.2">
      <c r="A365" s="73">
        <v>80121</v>
      </c>
      <c r="B365" t="s">
        <v>505</v>
      </c>
      <c r="C365">
        <v>429.09030000000001</v>
      </c>
      <c r="D365" s="49"/>
      <c r="E365" s="49"/>
      <c r="F365" s="49"/>
      <c r="I365" s="49"/>
      <c r="J365" s="49"/>
      <c r="K365" s="49"/>
    </row>
    <row r="366" spans="1:11" x14ac:dyDescent="0.2">
      <c r="A366" s="73">
        <v>80122</v>
      </c>
      <c r="B366" t="s">
        <v>506</v>
      </c>
      <c r="C366">
        <v>239.10740000000001</v>
      </c>
      <c r="D366" s="49"/>
      <c r="E366" s="49"/>
      <c r="F366" s="49"/>
      <c r="I366" s="49"/>
      <c r="J366" s="49"/>
      <c r="K366" s="49"/>
    </row>
    <row r="367" spans="1:11" x14ac:dyDescent="0.2">
      <c r="A367" s="73">
        <v>80125</v>
      </c>
      <c r="B367" t="s">
        <v>507</v>
      </c>
      <c r="C367" s="49">
        <v>4473.0910000000003</v>
      </c>
      <c r="D367" s="49"/>
      <c r="E367" s="49"/>
      <c r="F367" s="49"/>
      <c r="I367" s="49"/>
      <c r="J367" s="49"/>
      <c r="K367" s="49"/>
    </row>
    <row r="368" spans="1:11" x14ac:dyDescent="0.2">
      <c r="A368" s="73">
        <v>81094</v>
      </c>
      <c r="B368" t="s">
        <v>508</v>
      </c>
      <c r="C368" s="49">
        <v>1952.4073000000001</v>
      </c>
      <c r="D368" s="49"/>
      <c r="E368" s="49"/>
      <c r="F368" s="49"/>
      <c r="I368" s="49"/>
      <c r="J368" s="49"/>
      <c r="K368" s="49"/>
    </row>
    <row r="369" spans="1:11" x14ac:dyDescent="0.2">
      <c r="A369" s="73">
        <v>81095</v>
      </c>
      <c r="B369" t="s">
        <v>509</v>
      </c>
      <c r="C369">
        <v>540.90660000000003</v>
      </c>
      <c r="D369" s="49"/>
      <c r="E369" s="49"/>
      <c r="F369" s="49"/>
      <c r="I369" s="49"/>
      <c r="J369" s="49"/>
      <c r="K369" s="49"/>
    </row>
    <row r="370" spans="1:11" x14ac:dyDescent="0.2">
      <c r="A370" s="73">
        <v>81096</v>
      </c>
      <c r="B370" t="s">
        <v>510</v>
      </c>
      <c r="C370" s="49">
        <v>3844.46</v>
      </c>
      <c r="D370" s="49"/>
      <c r="E370" s="49"/>
      <c r="F370" s="49"/>
      <c r="I370" s="49"/>
      <c r="J370" s="49"/>
      <c r="K370" s="49"/>
    </row>
    <row r="371" spans="1:11" x14ac:dyDescent="0.2">
      <c r="A371" s="73">
        <v>81097</v>
      </c>
      <c r="B371" t="s">
        <v>511</v>
      </c>
      <c r="C371">
        <v>283.70850000000002</v>
      </c>
      <c r="D371" s="49"/>
      <c r="E371" s="49"/>
      <c r="F371" s="49"/>
      <c r="I371" s="49"/>
      <c r="J371" s="49"/>
      <c r="K371" s="49"/>
    </row>
    <row r="372" spans="1:11" x14ac:dyDescent="0.2">
      <c r="A372" s="73">
        <v>82100</v>
      </c>
      <c r="B372" t="s">
        <v>512</v>
      </c>
      <c r="C372" s="49">
        <v>1453.6936000000001</v>
      </c>
      <c r="D372" s="49"/>
      <c r="E372" s="49"/>
      <c r="F372" s="49"/>
      <c r="I372" s="49"/>
      <c r="J372" s="49"/>
      <c r="K372" s="49"/>
    </row>
    <row r="373" spans="1:11" x14ac:dyDescent="0.2">
      <c r="A373" s="73">
        <v>82101</v>
      </c>
      <c r="B373" t="s">
        <v>513</v>
      </c>
      <c r="C373">
        <v>535.48239999999998</v>
      </c>
      <c r="D373" s="49"/>
      <c r="E373" s="49"/>
      <c r="F373" s="49"/>
      <c r="I373" s="49"/>
      <c r="J373" s="49"/>
      <c r="K373" s="49"/>
    </row>
    <row r="374" spans="1:11" x14ac:dyDescent="0.2">
      <c r="A374" s="73">
        <v>82105</v>
      </c>
      <c r="B374" t="s">
        <v>514</v>
      </c>
      <c r="C374">
        <v>59.011699999999998</v>
      </c>
      <c r="D374" s="49"/>
      <c r="E374" s="49"/>
      <c r="F374" s="49"/>
      <c r="I374" s="49"/>
      <c r="J374" s="49"/>
      <c r="K374" s="49"/>
    </row>
    <row r="375" spans="1:11" x14ac:dyDescent="0.2">
      <c r="A375" s="73">
        <v>82108</v>
      </c>
      <c r="B375" t="s">
        <v>515</v>
      </c>
      <c r="C375">
        <v>829.59059999999999</v>
      </c>
      <c r="D375" s="49"/>
      <c r="E375" s="49"/>
      <c r="F375" s="49"/>
      <c r="I375" s="49"/>
      <c r="J375" s="49"/>
      <c r="K375" s="49"/>
    </row>
    <row r="376" spans="1:11" x14ac:dyDescent="0.2">
      <c r="A376" s="73">
        <v>83001</v>
      </c>
      <c r="B376" t="s">
        <v>516</v>
      </c>
      <c r="C376">
        <v>693.06859999999995</v>
      </c>
      <c r="D376" s="49"/>
      <c r="E376" s="49"/>
      <c r="F376" s="49"/>
      <c r="I376" s="49"/>
      <c r="J376" s="49"/>
      <c r="K376" s="49"/>
    </row>
    <row r="377" spans="1:11" x14ac:dyDescent="0.2">
      <c r="A377" s="73">
        <v>83002</v>
      </c>
      <c r="B377" t="s">
        <v>517</v>
      </c>
      <c r="C377">
        <v>639.81269999999995</v>
      </c>
      <c r="D377" s="49"/>
      <c r="E377" s="49"/>
      <c r="F377" s="49"/>
      <c r="I377" s="49"/>
      <c r="J377" s="49"/>
      <c r="K377" s="49"/>
    </row>
    <row r="378" spans="1:11" x14ac:dyDescent="0.2">
      <c r="A378" s="73">
        <v>83003</v>
      </c>
      <c r="B378" t="s">
        <v>518</v>
      </c>
      <c r="C378" s="49">
        <v>2589.4112</v>
      </c>
      <c r="D378" s="49"/>
      <c r="E378" s="49"/>
      <c r="F378" s="49"/>
      <c r="I378" s="49"/>
      <c r="J378" s="49"/>
      <c r="K378" s="49"/>
    </row>
    <row r="379" spans="1:11" x14ac:dyDescent="0.2">
      <c r="A379" s="73">
        <v>83005</v>
      </c>
      <c r="B379" t="s">
        <v>519</v>
      </c>
      <c r="C379" s="49">
        <v>9263.6378999999997</v>
      </c>
      <c r="D379" s="49"/>
      <c r="E379" s="49"/>
      <c r="F379" s="49"/>
      <c r="I379" s="49"/>
      <c r="J379" s="49"/>
      <c r="K379" s="49"/>
    </row>
    <row r="380" spans="1:11" x14ac:dyDescent="0.2">
      <c r="A380" s="73">
        <v>84001</v>
      </c>
      <c r="B380" t="s">
        <v>520</v>
      </c>
      <c r="C380" s="49">
        <v>2551.7339000000002</v>
      </c>
      <c r="D380" s="49"/>
      <c r="E380" s="49"/>
      <c r="F380" s="49"/>
      <c r="I380" s="49"/>
      <c r="J380" s="49"/>
      <c r="K380" s="49"/>
    </row>
    <row r="381" spans="1:11" x14ac:dyDescent="0.2">
      <c r="A381" s="73">
        <v>84002</v>
      </c>
      <c r="B381" t="s">
        <v>521</v>
      </c>
      <c r="C381">
        <v>394.25869999999998</v>
      </c>
      <c r="D381" s="49"/>
      <c r="E381" s="49"/>
      <c r="F381" s="49"/>
      <c r="I381" s="49"/>
      <c r="J381" s="49"/>
      <c r="K381" s="49"/>
    </row>
    <row r="382" spans="1:11" x14ac:dyDescent="0.2">
      <c r="A382" s="73">
        <v>84003</v>
      </c>
      <c r="B382" t="s">
        <v>522</v>
      </c>
      <c r="C382">
        <v>311.08199999999999</v>
      </c>
      <c r="D382" s="49"/>
      <c r="E382" s="49"/>
      <c r="F382" s="49"/>
      <c r="I382" s="49"/>
      <c r="J382" s="49"/>
      <c r="K382" s="49"/>
    </row>
    <row r="383" spans="1:11" x14ac:dyDescent="0.2">
      <c r="A383" s="73">
        <v>84004</v>
      </c>
      <c r="B383" t="s">
        <v>523</v>
      </c>
      <c r="C383">
        <v>429.71710000000002</v>
      </c>
      <c r="D383" s="49"/>
      <c r="E383" s="49"/>
      <c r="F383" s="49"/>
      <c r="I383" s="49"/>
      <c r="J383" s="49"/>
      <c r="K383" s="49"/>
    </row>
    <row r="384" spans="1:11" x14ac:dyDescent="0.2">
      <c r="A384" s="73">
        <v>84005</v>
      </c>
      <c r="B384" t="s">
        <v>524</v>
      </c>
      <c r="C384">
        <v>780.05449999999996</v>
      </c>
      <c r="D384" s="49"/>
      <c r="E384" s="49"/>
      <c r="F384" s="49"/>
      <c r="I384" s="49"/>
      <c r="J384" s="49"/>
      <c r="K384" s="49"/>
    </row>
    <row r="385" spans="1:11" x14ac:dyDescent="0.2">
      <c r="A385" s="73">
        <v>84006</v>
      </c>
      <c r="B385" t="s">
        <v>525</v>
      </c>
      <c r="C385">
        <v>967.09590000000003</v>
      </c>
      <c r="D385" s="49"/>
      <c r="E385" s="49"/>
      <c r="F385" s="49"/>
      <c r="I385" s="49"/>
      <c r="J385" s="49"/>
      <c r="K385" s="49"/>
    </row>
    <row r="386" spans="1:11" x14ac:dyDescent="0.2">
      <c r="A386" s="73">
        <v>85043</v>
      </c>
      <c r="B386" t="s">
        <v>526</v>
      </c>
      <c r="C386">
        <v>82.494399999999999</v>
      </c>
      <c r="D386" s="49"/>
      <c r="E386" s="49"/>
      <c r="F386" s="49"/>
      <c r="I386" s="49"/>
      <c r="J386" s="49"/>
      <c r="K386" s="49"/>
    </row>
    <row r="387" spans="1:11" x14ac:dyDescent="0.2">
      <c r="A387" s="73">
        <v>85044</v>
      </c>
      <c r="B387" t="s">
        <v>527</v>
      </c>
      <c r="C387">
        <v>646.41970000000003</v>
      </c>
      <c r="D387" s="49"/>
      <c r="E387" s="49"/>
      <c r="F387" s="49"/>
      <c r="I387" s="49"/>
      <c r="J387" s="49"/>
      <c r="K387" s="49"/>
    </row>
    <row r="388" spans="1:11" x14ac:dyDescent="0.2">
      <c r="A388" s="73">
        <v>85045</v>
      </c>
      <c r="B388" t="s">
        <v>528</v>
      </c>
      <c r="C388">
        <v>780.00260000000003</v>
      </c>
      <c r="D388" s="49"/>
      <c r="E388" s="49"/>
      <c r="F388" s="49"/>
      <c r="I388" s="49"/>
      <c r="J388" s="49"/>
      <c r="K388" s="49"/>
    </row>
    <row r="389" spans="1:11" x14ac:dyDescent="0.2">
      <c r="A389" s="73">
        <v>85046</v>
      </c>
      <c r="B389" t="s">
        <v>529</v>
      </c>
      <c r="C389" s="49">
        <v>3734.0997000000002</v>
      </c>
      <c r="D389" s="49"/>
      <c r="E389" s="49"/>
      <c r="F389" s="49"/>
      <c r="I389" s="49"/>
      <c r="J389" s="49"/>
      <c r="K389" s="49"/>
    </row>
    <row r="390" spans="1:11" x14ac:dyDescent="0.2">
      <c r="A390" s="73">
        <v>85048</v>
      </c>
      <c r="B390" t="s">
        <v>530</v>
      </c>
      <c r="C390" s="49">
        <v>1039.5820000000001</v>
      </c>
      <c r="D390" s="49"/>
      <c r="E390" s="49"/>
      <c r="F390" s="49"/>
      <c r="I390" s="49"/>
      <c r="J390" s="49"/>
      <c r="K390" s="49"/>
    </row>
    <row r="391" spans="1:11" x14ac:dyDescent="0.2">
      <c r="A391" s="73">
        <v>85049</v>
      </c>
      <c r="B391" t="s">
        <v>531</v>
      </c>
      <c r="C391">
        <v>541.99109999999996</v>
      </c>
      <c r="D391" s="49"/>
      <c r="E391" s="49"/>
      <c r="F391" s="49"/>
      <c r="I391" s="49"/>
      <c r="J391" s="49"/>
      <c r="K391" s="49"/>
    </row>
    <row r="392" spans="1:11" x14ac:dyDescent="0.2">
      <c r="A392" s="73">
        <v>85050</v>
      </c>
      <c r="B392" t="s">
        <v>532</v>
      </c>
      <c r="C392" s="49">
        <v>1446.6735000000001</v>
      </c>
      <c r="D392" s="49"/>
      <c r="E392" s="49"/>
      <c r="F392" s="49"/>
      <c r="I392" s="49"/>
      <c r="J392" s="49"/>
      <c r="K392" s="49"/>
    </row>
    <row r="393" spans="1:11" x14ac:dyDescent="0.2">
      <c r="A393" s="73">
        <v>86100</v>
      </c>
      <c r="B393" t="s">
        <v>533</v>
      </c>
      <c r="C393">
        <v>800.11620000000005</v>
      </c>
      <c r="D393" s="49"/>
      <c r="E393" s="49"/>
      <c r="F393" s="49"/>
      <c r="I393" s="49"/>
      <c r="J393" s="49"/>
      <c r="K393" s="49"/>
    </row>
    <row r="394" spans="1:11" x14ac:dyDescent="0.2">
      <c r="A394" s="73">
        <v>87083</v>
      </c>
      <c r="B394" t="s">
        <v>534</v>
      </c>
      <c r="C394">
        <v>857.10270000000003</v>
      </c>
      <c r="D394" s="49"/>
      <c r="E394" s="49"/>
      <c r="F394" s="49"/>
      <c r="I394" s="49"/>
      <c r="J394" s="49"/>
      <c r="K394" s="49"/>
    </row>
    <row r="395" spans="1:11" x14ac:dyDescent="0.2">
      <c r="A395" s="73">
        <v>88072</v>
      </c>
      <c r="B395" t="s">
        <v>535</v>
      </c>
      <c r="C395">
        <v>422.00819999999999</v>
      </c>
      <c r="D395" s="49"/>
      <c r="E395" s="49"/>
      <c r="F395" s="49"/>
      <c r="I395" s="49"/>
      <c r="J395" s="49"/>
      <c r="K395" s="49"/>
    </row>
    <row r="396" spans="1:11" x14ac:dyDescent="0.2">
      <c r="A396" s="73">
        <v>88073</v>
      </c>
      <c r="B396" t="s">
        <v>536</v>
      </c>
      <c r="C396">
        <v>224.9479</v>
      </c>
      <c r="D396" s="49"/>
      <c r="E396" s="49"/>
      <c r="F396" s="49"/>
      <c r="I396" s="49"/>
      <c r="J396" s="49"/>
      <c r="K396" s="49"/>
    </row>
    <row r="397" spans="1:11" x14ac:dyDescent="0.2">
      <c r="A397" s="73">
        <v>88075</v>
      </c>
      <c r="B397" t="s">
        <v>537</v>
      </c>
      <c r="C397">
        <v>253.26429999999999</v>
      </c>
      <c r="D397" s="49"/>
      <c r="E397" s="49"/>
      <c r="F397" s="49"/>
      <c r="I397" s="49"/>
      <c r="J397" s="49"/>
      <c r="K397" s="49"/>
    </row>
    <row r="398" spans="1:11" x14ac:dyDescent="0.2">
      <c r="A398" s="73">
        <v>88080</v>
      </c>
      <c r="B398" t="s">
        <v>538</v>
      </c>
      <c r="C398">
        <v>658.4864</v>
      </c>
      <c r="D398" s="49"/>
      <c r="E398" s="49"/>
      <c r="F398" s="49"/>
      <c r="I398" s="49"/>
      <c r="J398" s="49"/>
      <c r="K398" s="49"/>
    </row>
    <row r="399" spans="1:11" x14ac:dyDescent="0.2">
      <c r="A399" s="73">
        <v>88081</v>
      </c>
      <c r="B399" t="s">
        <v>539</v>
      </c>
      <c r="C399" s="49">
        <v>2432.7096999999999</v>
      </c>
      <c r="D399" s="49"/>
      <c r="E399" s="49"/>
      <c r="F399" s="49"/>
      <c r="I399" s="49"/>
      <c r="J399" s="49"/>
      <c r="K399" s="49"/>
    </row>
    <row r="400" spans="1:11" x14ac:dyDescent="0.2">
      <c r="A400" s="73">
        <v>89080</v>
      </c>
      <c r="B400" t="s">
        <v>540</v>
      </c>
      <c r="C400" s="49">
        <v>1337.3103000000001</v>
      </c>
      <c r="D400" s="49"/>
      <c r="E400" s="49"/>
      <c r="F400" s="49"/>
      <c r="I400" s="49"/>
      <c r="J400" s="49"/>
      <c r="K400" s="49"/>
    </row>
    <row r="401" spans="1:11" x14ac:dyDescent="0.2">
      <c r="A401" s="73">
        <v>89087</v>
      </c>
      <c r="B401" t="s">
        <v>541</v>
      </c>
      <c r="C401">
        <v>425.66820000000001</v>
      </c>
      <c r="D401" s="49"/>
      <c r="E401" s="49"/>
      <c r="F401" s="49"/>
      <c r="I401" s="49"/>
      <c r="J401" s="49"/>
      <c r="K401" s="49"/>
    </row>
    <row r="402" spans="1:11" x14ac:dyDescent="0.2">
      <c r="A402" s="73">
        <v>89088</v>
      </c>
      <c r="B402" t="s">
        <v>542</v>
      </c>
      <c r="C402">
        <v>271.28109999999998</v>
      </c>
      <c r="D402" s="49"/>
      <c r="E402" s="49"/>
      <c r="F402" s="49"/>
      <c r="I402" s="49"/>
      <c r="J402" s="49"/>
      <c r="K402" s="49"/>
    </row>
    <row r="403" spans="1:11" x14ac:dyDescent="0.2">
      <c r="A403" s="73">
        <v>89089</v>
      </c>
      <c r="B403" t="s">
        <v>543</v>
      </c>
      <c r="C403" s="49">
        <v>1695.0473999999999</v>
      </c>
      <c r="D403" s="49"/>
      <c r="E403" s="49"/>
      <c r="F403" s="49"/>
      <c r="I403" s="49"/>
      <c r="J403" s="49"/>
      <c r="K403" s="49"/>
    </row>
    <row r="404" spans="1:11" x14ac:dyDescent="0.2">
      <c r="A404" s="73">
        <v>90075</v>
      </c>
      <c r="B404" t="s">
        <v>544</v>
      </c>
      <c r="C404">
        <v>108.64109999999999</v>
      </c>
      <c r="D404" s="49"/>
      <c r="E404" s="49"/>
      <c r="F404" s="49"/>
      <c r="I404" s="49"/>
      <c r="J404" s="49"/>
      <c r="K404" s="49"/>
    </row>
    <row r="405" spans="1:11" x14ac:dyDescent="0.2">
      <c r="A405" s="73">
        <v>90076</v>
      </c>
      <c r="B405" t="s">
        <v>545</v>
      </c>
      <c r="C405">
        <v>584.05079999999998</v>
      </c>
      <c r="D405" s="49"/>
      <c r="E405" s="49"/>
      <c r="F405" s="49"/>
      <c r="I405" s="49"/>
      <c r="J405" s="49"/>
      <c r="K405" s="49"/>
    </row>
    <row r="406" spans="1:11" x14ac:dyDescent="0.2">
      <c r="A406" s="73">
        <v>90077</v>
      </c>
      <c r="B406" t="s">
        <v>546</v>
      </c>
      <c r="C406">
        <v>278.76830000000001</v>
      </c>
      <c r="D406" s="49"/>
      <c r="E406" s="49"/>
      <c r="F406" s="49"/>
      <c r="I406" s="49"/>
      <c r="J406" s="49"/>
      <c r="K406" s="49"/>
    </row>
    <row r="407" spans="1:11" x14ac:dyDescent="0.2">
      <c r="A407" s="73">
        <v>90078</v>
      </c>
      <c r="B407" t="s">
        <v>547</v>
      </c>
      <c r="C407">
        <v>324.45949999999999</v>
      </c>
      <c r="D407" s="49"/>
      <c r="E407" s="49"/>
      <c r="F407" s="49"/>
      <c r="I407" s="49"/>
      <c r="J407" s="49"/>
      <c r="K407" s="49"/>
    </row>
    <row r="408" spans="1:11" x14ac:dyDescent="0.2">
      <c r="A408" s="73">
        <v>91091</v>
      </c>
      <c r="B408" t="s">
        <v>548</v>
      </c>
      <c r="C408">
        <v>475.1893</v>
      </c>
      <c r="D408" s="49"/>
      <c r="E408" s="49"/>
      <c r="F408" s="49"/>
      <c r="I408" s="49"/>
      <c r="J408" s="49"/>
      <c r="K408" s="49"/>
    </row>
    <row r="409" spans="1:11" x14ac:dyDescent="0.2">
      <c r="A409" s="73">
        <v>91092</v>
      </c>
      <c r="B409" t="s">
        <v>549</v>
      </c>
      <c r="C409" s="49">
        <v>1642.6985</v>
      </c>
      <c r="D409" s="49"/>
      <c r="E409" s="49"/>
      <c r="F409" s="49"/>
      <c r="I409" s="49"/>
      <c r="J409" s="49"/>
      <c r="K409" s="49"/>
    </row>
    <row r="410" spans="1:11" x14ac:dyDescent="0.2">
      <c r="A410" s="73">
        <v>91093</v>
      </c>
      <c r="B410" t="s">
        <v>550</v>
      </c>
      <c r="C410">
        <v>211.93680000000001</v>
      </c>
      <c r="D410" s="49"/>
      <c r="E410" s="49"/>
      <c r="F410" s="49"/>
      <c r="I410" s="49"/>
      <c r="J410" s="49"/>
      <c r="K410" s="49"/>
    </row>
    <row r="411" spans="1:11" x14ac:dyDescent="0.2">
      <c r="A411" s="73">
        <v>91095</v>
      </c>
      <c r="B411" t="s">
        <v>551</v>
      </c>
      <c r="C411">
        <v>198.05850000000001</v>
      </c>
      <c r="D411" s="49"/>
      <c r="E411" s="49"/>
      <c r="F411" s="49"/>
      <c r="I411" s="49"/>
      <c r="J411" s="49"/>
      <c r="K411" s="49"/>
    </row>
    <row r="412" spans="1:11" x14ac:dyDescent="0.2">
      <c r="A412" s="73">
        <v>92087</v>
      </c>
      <c r="B412" t="s">
        <v>552</v>
      </c>
      <c r="C412" s="49">
        <v>17490.268700000001</v>
      </c>
      <c r="D412" s="49"/>
      <c r="E412" s="49"/>
      <c r="F412" s="49"/>
      <c r="I412" s="49"/>
      <c r="J412" s="49"/>
      <c r="K412" s="49"/>
    </row>
    <row r="413" spans="1:11" x14ac:dyDescent="0.2">
      <c r="A413" s="73">
        <v>92088</v>
      </c>
      <c r="B413" t="s">
        <v>553</v>
      </c>
      <c r="C413" s="49">
        <v>17393.941999999999</v>
      </c>
      <c r="D413" s="49"/>
      <c r="E413" s="49"/>
      <c r="F413" s="49"/>
      <c r="I413" s="49"/>
      <c r="J413" s="49"/>
      <c r="K413" s="49"/>
    </row>
    <row r="414" spans="1:11" x14ac:dyDescent="0.2">
      <c r="A414" s="73">
        <v>92089</v>
      </c>
      <c r="B414" t="s">
        <v>554</v>
      </c>
      <c r="C414" s="49">
        <v>8904.4369000000006</v>
      </c>
      <c r="D414" s="49"/>
      <c r="E414" s="49"/>
      <c r="F414" s="49"/>
      <c r="I414" s="49"/>
      <c r="J414" s="49"/>
      <c r="K414" s="49"/>
    </row>
    <row r="415" spans="1:11" x14ac:dyDescent="0.2">
      <c r="A415" s="73">
        <v>92090</v>
      </c>
      <c r="B415" t="s">
        <v>555</v>
      </c>
      <c r="C415" s="49">
        <v>5557.1647000000003</v>
      </c>
      <c r="D415" s="49"/>
      <c r="E415" s="49"/>
      <c r="F415" s="49"/>
      <c r="I415" s="49"/>
      <c r="J415" s="49"/>
      <c r="K415" s="49"/>
    </row>
    <row r="416" spans="1:11" x14ac:dyDescent="0.2">
      <c r="A416" s="73">
        <v>92091</v>
      </c>
      <c r="B416" t="s">
        <v>556</v>
      </c>
      <c r="C416" s="49">
        <v>1240.3279</v>
      </c>
      <c r="D416" s="49"/>
      <c r="E416" s="49"/>
      <c r="F416" s="49"/>
      <c r="I416" s="49"/>
      <c r="J416" s="49"/>
      <c r="K416" s="49"/>
    </row>
    <row r="417" spans="1:11" x14ac:dyDescent="0.2">
      <c r="A417" s="73">
        <v>93120</v>
      </c>
      <c r="B417" t="s">
        <v>557</v>
      </c>
      <c r="C417">
        <v>386.02249999999998</v>
      </c>
      <c r="D417" s="49"/>
      <c r="E417" s="49"/>
      <c r="F417" s="49"/>
      <c r="I417" s="49"/>
      <c r="J417" s="49"/>
      <c r="K417" s="49"/>
    </row>
    <row r="418" spans="1:11" x14ac:dyDescent="0.2">
      <c r="A418" s="73">
        <v>93121</v>
      </c>
      <c r="B418" t="s">
        <v>558</v>
      </c>
      <c r="C418">
        <v>95.643900000000002</v>
      </c>
      <c r="D418" s="49"/>
      <c r="E418" s="49"/>
      <c r="F418" s="49"/>
      <c r="I418" s="49"/>
      <c r="J418" s="49"/>
      <c r="K418" s="49"/>
    </row>
    <row r="419" spans="1:11" x14ac:dyDescent="0.2">
      <c r="A419" s="73">
        <v>93123</v>
      </c>
      <c r="B419" t="s">
        <v>559</v>
      </c>
      <c r="C419">
        <v>490.66919999999999</v>
      </c>
      <c r="D419" s="49"/>
      <c r="E419" s="49"/>
      <c r="F419" s="49"/>
      <c r="I419" s="49"/>
      <c r="J419" s="49"/>
      <c r="K419" s="49"/>
    </row>
    <row r="420" spans="1:11" x14ac:dyDescent="0.2">
      <c r="A420" s="73">
        <v>93124</v>
      </c>
      <c r="B420" t="s">
        <v>560</v>
      </c>
      <c r="C420">
        <v>527.79409999999996</v>
      </c>
      <c r="D420" s="49"/>
      <c r="E420" s="49"/>
      <c r="F420" s="49"/>
      <c r="I420" s="49"/>
      <c r="J420" s="49"/>
      <c r="K420" s="49"/>
    </row>
    <row r="421" spans="1:11" x14ac:dyDescent="0.2">
      <c r="A421" s="73">
        <v>94076</v>
      </c>
      <c r="B421" t="s">
        <v>561</v>
      </c>
      <c r="C421">
        <v>694.09559999999999</v>
      </c>
      <c r="D421" s="49"/>
      <c r="E421" s="49"/>
      <c r="F421" s="49"/>
      <c r="I421" s="49"/>
      <c r="J421" s="49"/>
      <c r="K421" s="49"/>
    </row>
    <row r="422" spans="1:11" x14ac:dyDescent="0.2">
      <c r="A422" s="73">
        <v>94078</v>
      </c>
      <c r="B422" t="s">
        <v>562</v>
      </c>
      <c r="C422" s="49">
        <v>3781.9798999999998</v>
      </c>
      <c r="D422" s="49"/>
      <c r="E422" s="49"/>
      <c r="F422" s="49"/>
      <c r="I422" s="49"/>
      <c r="J422" s="49"/>
      <c r="K422" s="49"/>
    </row>
    <row r="423" spans="1:11" x14ac:dyDescent="0.2">
      <c r="A423" s="73">
        <v>94083</v>
      </c>
      <c r="B423" t="s">
        <v>563</v>
      </c>
      <c r="C423" s="49">
        <v>3136.9025000000001</v>
      </c>
      <c r="D423" s="49"/>
      <c r="E423" s="49"/>
      <c r="F423" s="49"/>
      <c r="I423" s="49"/>
      <c r="J423" s="49"/>
      <c r="K423" s="49"/>
    </row>
    <row r="424" spans="1:11" x14ac:dyDescent="0.2">
      <c r="A424" s="73">
        <v>94086</v>
      </c>
      <c r="B424" t="s">
        <v>564</v>
      </c>
      <c r="C424" s="49">
        <v>1965.8779999999999</v>
      </c>
      <c r="D424" s="49"/>
      <c r="E424" s="49"/>
      <c r="F424" s="49"/>
      <c r="I424" s="49"/>
      <c r="J424" s="49"/>
      <c r="K424" s="49"/>
    </row>
    <row r="425" spans="1:11" x14ac:dyDescent="0.2">
      <c r="A425" s="73">
        <v>94087</v>
      </c>
      <c r="B425" t="s">
        <v>565</v>
      </c>
      <c r="C425" s="49">
        <v>1089.6139000000001</v>
      </c>
      <c r="D425" s="49"/>
      <c r="E425" s="49"/>
      <c r="F425" s="49"/>
      <c r="I425" s="49"/>
      <c r="J425" s="49"/>
      <c r="K425" s="49"/>
    </row>
    <row r="426" spans="1:11" x14ac:dyDescent="0.2">
      <c r="A426" s="73">
        <v>95059</v>
      </c>
      <c r="B426" t="s">
        <v>566</v>
      </c>
      <c r="C426" s="49">
        <v>2003.5661</v>
      </c>
      <c r="D426" s="49"/>
      <c r="E426" s="49"/>
      <c r="F426" s="49"/>
      <c r="I426" s="49"/>
      <c r="J426" s="49"/>
      <c r="K426" s="49"/>
    </row>
    <row r="427" spans="1:11" x14ac:dyDescent="0.2">
      <c r="A427" s="73">
        <v>96088</v>
      </c>
      <c r="B427" t="s">
        <v>567</v>
      </c>
      <c r="C427" s="49">
        <v>18610.008600000001</v>
      </c>
      <c r="D427" s="49"/>
      <c r="E427" s="49"/>
      <c r="F427" s="49"/>
      <c r="I427" s="49"/>
      <c r="J427" s="49"/>
      <c r="K427" s="49"/>
    </row>
    <row r="428" spans="1:11" x14ac:dyDescent="0.2">
      <c r="A428" s="73">
        <v>96089</v>
      </c>
      <c r="B428" t="s">
        <v>568</v>
      </c>
      <c r="C428" s="49">
        <v>12345.0155</v>
      </c>
      <c r="D428" s="49"/>
      <c r="E428" s="49"/>
      <c r="F428" s="49"/>
      <c r="I428" s="49"/>
      <c r="J428" s="49"/>
      <c r="K428" s="49"/>
    </row>
    <row r="429" spans="1:11" x14ac:dyDescent="0.2">
      <c r="A429" s="73">
        <v>96090</v>
      </c>
      <c r="B429" t="s">
        <v>569</v>
      </c>
      <c r="C429" s="49">
        <v>5459.3527000000004</v>
      </c>
      <c r="D429" s="49"/>
      <c r="E429" s="49"/>
      <c r="F429" s="49"/>
      <c r="I429" s="49"/>
      <c r="J429" s="49"/>
      <c r="K429" s="49"/>
    </row>
    <row r="430" spans="1:11" x14ac:dyDescent="0.2">
      <c r="A430" s="73">
        <v>96091</v>
      </c>
      <c r="B430" t="s">
        <v>570</v>
      </c>
      <c r="C430" s="49">
        <v>18754.4764</v>
      </c>
      <c r="D430" s="49"/>
      <c r="E430" s="49"/>
      <c r="F430" s="49"/>
      <c r="I430" s="49"/>
      <c r="J430" s="49"/>
      <c r="K430" s="49"/>
    </row>
    <row r="431" spans="1:11" x14ac:dyDescent="0.2">
      <c r="A431" s="73">
        <v>96092</v>
      </c>
      <c r="B431" t="s">
        <v>571</v>
      </c>
      <c r="C431" s="49">
        <v>4021.4942999999998</v>
      </c>
      <c r="D431" s="49"/>
      <c r="E431" s="49"/>
      <c r="F431" s="49"/>
      <c r="I431" s="49"/>
      <c r="J431" s="49"/>
      <c r="K431" s="49"/>
    </row>
    <row r="432" spans="1:11" x14ac:dyDescent="0.2">
      <c r="A432" s="73">
        <v>96093</v>
      </c>
      <c r="B432" t="s">
        <v>572</v>
      </c>
      <c r="C432" s="49">
        <v>4692.1322</v>
      </c>
      <c r="D432" s="49"/>
      <c r="E432" s="49"/>
      <c r="F432" s="49"/>
      <c r="I432" s="49"/>
      <c r="J432" s="49"/>
      <c r="K432" s="49"/>
    </row>
    <row r="433" spans="1:11" x14ac:dyDescent="0.2">
      <c r="A433" s="73">
        <v>96094</v>
      </c>
      <c r="B433" t="s">
        <v>573</v>
      </c>
      <c r="C433" s="49">
        <v>9434.2342000000008</v>
      </c>
      <c r="D433" s="49"/>
      <c r="E433" s="49"/>
      <c r="F433" s="49"/>
      <c r="I433" s="49"/>
      <c r="J433" s="49"/>
      <c r="K433" s="49"/>
    </row>
    <row r="434" spans="1:11" x14ac:dyDescent="0.2">
      <c r="A434" s="73">
        <v>96095</v>
      </c>
      <c r="B434" t="s">
        <v>574</v>
      </c>
      <c r="C434" s="49">
        <v>15562.121499999999</v>
      </c>
      <c r="D434" s="49"/>
      <c r="E434" s="49"/>
      <c r="F434" s="49"/>
      <c r="I434" s="49"/>
      <c r="J434" s="49"/>
      <c r="K434" s="49"/>
    </row>
    <row r="435" spans="1:11" x14ac:dyDescent="0.2">
      <c r="A435" s="73">
        <v>96098</v>
      </c>
      <c r="B435" t="s">
        <v>575</v>
      </c>
      <c r="C435" s="49">
        <v>2181.8296999999998</v>
      </c>
      <c r="D435" s="49"/>
      <c r="E435" s="49"/>
      <c r="F435" s="49"/>
      <c r="I435" s="49"/>
      <c r="J435" s="49"/>
      <c r="K435" s="49"/>
    </row>
    <row r="436" spans="1:11" x14ac:dyDescent="0.2">
      <c r="A436" s="73">
        <v>96099</v>
      </c>
      <c r="B436" t="s">
        <v>576</v>
      </c>
      <c r="C436" s="49">
        <v>1621.7484999999999</v>
      </c>
      <c r="D436" s="49"/>
      <c r="E436" s="49"/>
      <c r="F436" s="49"/>
      <c r="I436" s="49"/>
      <c r="J436" s="49"/>
      <c r="K436" s="49"/>
    </row>
    <row r="437" spans="1:11" x14ac:dyDescent="0.2">
      <c r="A437" s="73">
        <v>96101</v>
      </c>
      <c r="B437" t="s">
        <v>577</v>
      </c>
      <c r="C437">
        <v>629.77840000000003</v>
      </c>
      <c r="D437" s="49"/>
      <c r="E437" s="49"/>
      <c r="F437" s="49"/>
      <c r="I437" s="49"/>
      <c r="J437" s="49"/>
      <c r="K437" s="49"/>
    </row>
    <row r="438" spans="1:11" x14ac:dyDescent="0.2">
      <c r="A438" s="73">
        <v>96102</v>
      </c>
      <c r="B438" t="s">
        <v>578</v>
      </c>
      <c r="C438" s="49">
        <v>1939.1146000000001</v>
      </c>
      <c r="D438" s="49"/>
      <c r="E438" s="49"/>
      <c r="F438" s="49"/>
      <c r="I438" s="49"/>
      <c r="J438" s="49"/>
      <c r="K438" s="49"/>
    </row>
    <row r="439" spans="1:11" x14ac:dyDescent="0.2">
      <c r="A439" s="73">
        <v>96103</v>
      </c>
      <c r="B439" t="s">
        <v>579</v>
      </c>
      <c r="C439" s="49">
        <v>1612.1837</v>
      </c>
      <c r="D439" s="49"/>
      <c r="E439" s="49"/>
      <c r="F439" s="49"/>
      <c r="I439" s="49"/>
      <c r="J439" s="49"/>
      <c r="K439" s="49"/>
    </row>
    <row r="440" spans="1:11" x14ac:dyDescent="0.2">
      <c r="A440" s="73">
        <v>96104</v>
      </c>
      <c r="B440" t="s">
        <v>580</v>
      </c>
      <c r="C440" s="49">
        <v>3530.6023</v>
      </c>
      <c r="D440" s="49"/>
      <c r="E440" s="49"/>
      <c r="F440" s="49"/>
      <c r="I440" s="49"/>
      <c r="J440" s="49"/>
      <c r="K440" s="49"/>
    </row>
    <row r="441" spans="1:11" x14ac:dyDescent="0.2">
      <c r="A441" s="73">
        <v>96106</v>
      </c>
      <c r="B441" t="s">
        <v>581</v>
      </c>
      <c r="C441" s="49">
        <v>3179.3415</v>
      </c>
      <c r="D441" s="49"/>
      <c r="E441" s="49"/>
      <c r="F441" s="49"/>
      <c r="I441" s="49"/>
      <c r="J441" s="49"/>
      <c r="K441" s="49"/>
    </row>
    <row r="442" spans="1:11" x14ac:dyDescent="0.2">
      <c r="A442" s="73">
        <v>96107</v>
      </c>
      <c r="B442" t="s">
        <v>582</v>
      </c>
      <c r="C442">
        <v>959.2731</v>
      </c>
      <c r="D442" s="49"/>
      <c r="E442" s="49"/>
      <c r="F442" s="49"/>
      <c r="I442" s="49"/>
      <c r="J442" s="49"/>
      <c r="K442" s="49"/>
    </row>
    <row r="443" spans="1:11" x14ac:dyDescent="0.2">
      <c r="A443" s="73">
        <v>96109</v>
      </c>
      <c r="B443" t="s">
        <v>583</v>
      </c>
      <c r="C443" s="49">
        <v>5962.9016000000001</v>
      </c>
      <c r="D443" s="49"/>
      <c r="E443" s="49"/>
      <c r="F443" s="49"/>
      <c r="I443" s="49"/>
      <c r="J443" s="49"/>
      <c r="K443" s="49"/>
    </row>
    <row r="444" spans="1:11" x14ac:dyDescent="0.2">
      <c r="A444" s="73">
        <v>96110</v>
      </c>
      <c r="B444" t="s">
        <v>584</v>
      </c>
      <c r="C444" s="49">
        <v>6517.1562999999996</v>
      </c>
      <c r="D444" s="49"/>
      <c r="E444" s="49"/>
      <c r="F444" s="49"/>
      <c r="I444" s="49"/>
      <c r="J444" s="49"/>
      <c r="K444" s="49"/>
    </row>
    <row r="445" spans="1:11" x14ac:dyDescent="0.2">
      <c r="A445" s="73">
        <v>96111</v>
      </c>
      <c r="B445" t="s">
        <v>585</v>
      </c>
      <c r="C445" s="49">
        <v>8503.7225999999991</v>
      </c>
      <c r="D445" s="49"/>
      <c r="E445" s="49"/>
      <c r="F445" s="49"/>
      <c r="I445" s="49"/>
      <c r="J445" s="49"/>
      <c r="K445" s="49"/>
    </row>
    <row r="446" spans="1:11" x14ac:dyDescent="0.2">
      <c r="A446" s="73">
        <v>96112</v>
      </c>
      <c r="B446" t="s">
        <v>586</v>
      </c>
      <c r="C446" s="49">
        <v>3653.4189000000001</v>
      </c>
      <c r="D446" s="49"/>
      <c r="E446" s="49"/>
      <c r="F446" s="49"/>
      <c r="I446" s="49"/>
      <c r="J446" s="49"/>
      <c r="K446" s="49"/>
    </row>
    <row r="447" spans="1:11" x14ac:dyDescent="0.2">
      <c r="A447" s="73">
        <v>96113</v>
      </c>
      <c r="B447" t="s">
        <v>587</v>
      </c>
      <c r="C447">
        <v>773.0154</v>
      </c>
      <c r="D447" s="49"/>
      <c r="E447" s="49"/>
      <c r="F447" s="49"/>
      <c r="I447" s="49"/>
      <c r="J447" s="49"/>
      <c r="K447" s="49"/>
    </row>
    <row r="448" spans="1:11" x14ac:dyDescent="0.2">
      <c r="A448" s="73">
        <v>96114</v>
      </c>
      <c r="B448" t="s">
        <v>588</v>
      </c>
      <c r="C448" s="49">
        <v>3408.2136999999998</v>
      </c>
      <c r="D448" s="49"/>
      <c r="E448" s="49"/>
      <c r="F448" s="49"/>
      <c r="I448" s="49"/>
      <c r="J448" s="49"/>
      <c r="K448" s="49"/>
    </row>
    <row r="449" spans="1:11" x14ac:dyDescent="0.2">
      <c r="A449" s="73">
        <v>96119</v>
      </c>
      <c r="B449" t="s">
        <v>589</v>
      </c>
      <c r="C449" s="49">
        <v>5493.3588</v>
      </c>
      <c r="D449" s="49"/>
      <c r="E449" s="49"/>
      <c r="F449" s="49"/>
      <c r="I449" s="49"/>
      <c r="J449" s="49"/>
      <c r="K449" s="49"/>
    </row>
    <row r="450" spans="1:11" x14ac:dyDescent="0.2">
      <c r="A450" s="73">
        <v>96121</v>
      </c>
      <c r="B450" t="s">
        <v>590</v>
      </c>
      <c r="C450" s="49">
        <v>9919.2165999999997</v>
      </c>
      <c r="D450" s="49"/>
      <c r="E450" s="49"/>
      <c r="F450" s="49"/>
      <c r="I450" s="49"/>
      <c r="J450" s="49"/>
      <c r="K450" s="49"/>
    </row>
    <row r="451" spans="1:11" x14ac:dyDescent="0.2">
      <c r="A451" s="73">
        <v>97116</v>
      </c>
      <c r="B451" t="s">
        <v>164</v>
      </c>
      <c r="C451">
        <v>108.7804</v>
      </c>
      <c r="D451" s="49"/>
      <c r="E451" s="49"/>
      <c r="F451" s="49"/>
      <c r="I451" s="49"/>
      <c r="J451" s="49"/>
      <c r="K451" s="49"/>
    </row>
    <row r="452" spans="1:11" x14ac:dyDescent="0.2">
      <c r="A452" s="73">
        <v>97118</v>
      </c>
      <c r="B452" t="s">
        <v>591</v>
      </c>
      <c r="C452">
        <v>65.130499999999998</v>
      </c>
      <c r="D452" s="49"/>
      <c r="E452" s="49"/>
      <c r="F452" s="49"/>
      <c r="I452" s="49"/>
      <c r="J452" s="49"/>
      <c r="K452" s="49"/>
    </row>
    <row r="453" spans="1:11" x14ac:dyDescent="0.2">
      <c r="A453" s="73">
        <v>97119</v>
      </c>
      <c r="B453" t="s">
        <v>592</v>
      </c>
      <c r="C453">
        <v>147.0455</v>
      </c>
      <c r="D453" s="49"/>
      <c r="E453" s="49"/>
      <c r="F453" s="49"/>
      <c r="I453" s="49"/>
      <c r="J453" s="49"/>
      <c r="K453" s="49"/>
    </row>
    <row r="454" spans="1:11" x14ac:dyDescent="0.2">
      <c r="A454" s="73">
        <v>97122</v>
      </c>
      <c r="B454" t="s">
        <v>593</v>
      </c>
      <c r="C454">
        <v>84.190700000000007</v>
      </c>
      <c r="D454" s="49"/>
      <c r="E454" s="49"/>
      <c r="F454" s="49"/>
      <c r="I454" s="49"/>
      <c r="J454" s="49"/>
      <c r="K454" s="49"/>
    </row>
    <row r="455" spans="1:11" x14ac:dyDescent="0.2">
      <c r="A455" s="73">
        <v>97127</v>
      </c>
      <c r="B455" t="s">
        <v>594</v>
      </c>
      <c r="C455">
        <v>65.572500000000005</v>
      </c>
      <c r="D455" s="49"/>
      <c r="E455" s="49"/>
      <c r="F455" s="49"/>
      <c r="I455" s="49"/>
      <c r="J455" s="49"/>
      <c r="K455" s="49"/>
    </row>
    <row r="456" spans="1:11" x14ac:dyDescent="0.2">
      <c r="A456" s="73">
        <v>97129</v>
      </c>
      <c r="B456" t="s">
        <v>595</v>
      </c>
      <c r="C456" s="49">
        <v>2718.3566000000001</v>
      </c>
      <c r="D456" s="49"/>
      <c r="E456" s="49"/>
      <c r="F456" s="49"/>
      <c r="I456" s="49"/>
      <c r="J456" s="49"/>
      <c r="K456" s="49"/>
    </row>
    <row r="457" spans="1:11" x14ac:dyDescent="0.2">
      <c r="A457" s="73">
        <v>97130</v>
      </c>
      <c r="B457" t="s">
        <v>596</v>
      </c>
      <c r="C457">
        <v>369.85480000000001</v>
      </c>
      <c r="D457" s="49"/>
      <c r="E457" s="49"/>
      <c r="F457" s="49"/>
      <c r="I457" s="49"/>
      <c r="J457" s="49"/>
      <c r="K457" s="49"/>
    </row>
    <row r="458" spans="1:11" x14ac:dyDescent="0.2">
      <c r="A458" s="73">
        <v>97131</v>
      </c>
      <c r="B458" t="s">
        <v>597</v>
      </c>
      <c r="C458">
        <v>465.31319999999999</v>
      </c>
      <c r="D458" s="49"/>
      <c r="E458" s="49"/>
      <c r="F458" s="49"/>
      <c r="I458" s="49"/>
      <c r="J458" s="49"/>
      <c r="K458" s="49"/>
    </row>
    <row r="459" spans="1:11" x14ac:dyDescent="0.2">
      <c r="A459" s="73">
        <v>98080</v>
      </c>
      <c r="B459" t="s">
        <v>598</v>
      </c>
      <c r="C459">
        <v>809.64469999999994</v>
      </c>
      <c r="D459" s="49"/>
      <c r="E459" s="49"/>
      <c r="F459" s="49"/>
      <c r="I459" s="49"/>
      <c r="J459" s="49"/>
      <c r="K459" s="49"/>
    </row>
    <row r="460" spans="1:11" x14ac:dyDescent="0.2">
      <c r="A460" s="73">
        <v>99078</v>
      </c>
      <c r="B460" t="s">
        <v>599</v>
      </c>
      <c r="C460">
        <v>68.531599999999997</v>
      </c>
      <c r="D460" s="49"/>
      <c r="E460" s="49"/>
      <c r="F460" s="49"/>
      <c r="I460" s="49"/>
      <c r="J460" s="49"/>
      <c r="K460" s="49"/>
    </row>
    <row r="461" spans="1:11" x14ac:dyDescent="0.2">
      <c r="A461" s="73">
        <v>99082</v>
      </c>
      <c r="B461" t="s">
        <v>600</v>
      </c>
      <c r="C461">
        <v>732.57629999999995</v>
      </c>
      <c r="D461" s="49"/>
      <c r="E461" s="49"/>
      <c r="F461" s="49"/>
      <c r="I461" s="49"/>
      <c r="J461" s="49"/>
      <c r="K461" s="49"/>
    </row>
    <row r="462" spans="1:11" x14ac:dyDescent="0.2">
      <c r="A462" s="73">
        <v>100059</v>
      </c>
      <c r="B462" t="s">
        <v>601</v>
      </c>
      <c r="C462">
        <v>978.99030000000005</v>
      </c>
      <c r="D462" s="49"/>
      <c r="E462" s="49"/>
      <c r="F462" s="49"/>
      <c r="I462" s="49"/>
      <c r="J462" s="49"/>
      <c r="K462" s="49"/>
    </row>
    <row r="463" spans="1:11" x14ac:dyDescent="0.2">
      <c r="A463" s="73">
        <v>100060</v>
      </c>
      <c r="B463" t="s">
        <v>602</v>
      </c>
      <c r="C463">
        <v>583.63750000000005</v>
      </c>
      <c r="D463" s="49"/>
      <c r="E463" s="49"/>
      <c r="F463" s="49"/>
      <c r="I463" s="49"/>
      <c r="J463" s="49"/>
      <c r="K463" s="49"/>
    </row>
    <row r="464" spans="1:11" x14ac:dyDescent="0.2">
      <c r="A464" s="73">
        <v>100061</v>
      </c>
      <c r="B464" t="s">
        <v>603</v>
      </c>
      <c r="C464">
        <v>998.88919999999996</v>
      </c>
      <c r="D464" s="49"/>
      <c r="E464" s="49"/>
      <c r="F464" s="49"/>
      <c r="I464" s="49"/>
      <c r="J464" s="49"/>
      <c r="K464" s="49"/>
    </row>
    <row r="465" spans="1:11" x14ac:dyDescent="0.2">
      <c r="A465" s="73">
        <v>100062</v>
      </c>
      <c r="B465" t="s">
        <v>604</v>
      </c>
      <c r="C465">
        <v>384.35849999999999</v>
      </c>
      <c r="D465" s="49"/>
      <c r="E465" s="49"/>
      <c r="F465" s="49"/>
      <c r="I465" s="49"/>
      <c r="J465" s="49"/>
      <c r="K465" s="49"/>
    </row>
    <row r="466" spans="1:11" x14ac:dyDescent="0.2">
      <c r="A466" s="73">
        <v>100063</v>
      </c>
      <c r="B466" t="s">
        <v>605</v>
      </c>
      <c r="C466" s="49">
        <v>3774.5250999999998</v>
      </c>
      <c r="D466" s="49"/>
      <c r="E466" s="49"/>
      <c r="F466" s="49"/>
      <c r="I466" s="49"/>
      <c r="J466" s="49"/>
      <c r="K466" s="49"/>
    </row>
    <row r="467" spans="1:11" x14ac:dyDescent="0.2">
      <c r="A467" s="73">
        <v>100064</v>
      </c>
      <c r="B467" t="s">
        <v>606</v>
      </c>
      <c r="C467">
        <v>180.66050000000001</v>
      </c>
      <c r="D467" s="49"/>
      <c r="E467" s="49"/>
      <c r="F467" s="49"/>
      <c r="I467" s="49"/>
      <c r="J467" s="49"/>
      <c r="K467" s="49"/>
    </row>
    <row r="468" spans="1:11" x14ac:dyDescent="0.2">
      <c r="A468" s="73">
        <v>100065</v>
      </c>
      <c r="B468" t="s">
        <v>607</v>
      </c>
      <c r="C468">
        <v>362.24059999999997</v>
      </c>
      <c r="D468" s="49"/>
      <c r="E468" s="49"/>
      <c r="F468" s="49"/>
      <c r="I468" s="49"/>
      <c r="J468" s="49"/>
      <c r="K468" s="49"/>
    </row>
    <row r="469" spans="1:11" x14ac:dyDescent="0.2">
      <c r="A469" s="73">
        <v>101105</v>
      </c>
      <c r="B469" t="s">
        <v>608</v>
      </c>
      <c r="C469">
        <v>650.38879999999995</v>
      </c>
      <c r="D469" s="49"/>
      <c r="E469" s="49"/>
      <c r="F469" s="49"/>
      <c r="I469" s="49"/>
      <c r="J469" s="49"/>
      <c r="K469" s="49"/>
    </row>
    <row r="470" spans="1:11" x14ac:dyDescent="0.2">
      <c r="A470" s="73">
        <v>101107</v>
      </c>
      <c r="B470" t="s">
        <v>609</v>
      </c>
      <c r="C470">
        <v>280.98540000000003</v>
      </c>
      <c r="D470" s="49"/>
      <c r="E470" s="49"/>
      <c r="F470" s="49"/>
      <c r="I470" s="49"/>
      <c r="J470" s="49"/>
      <c r="K470" s="49"/>
    </row>
    <row r="471" spans="1:11" x14ac:dyDescent="0.2">
      <c r="A471" s="73">
        <v>102081</v>
      </c>
      <c r="B471" t="s">
        <v>610</v>
      </c>
      <c r="C471">
        <v>384.51369999999997</v>
      </c>
      <c r="D471" s="49"/>
      <c r="E471" s="49"/>
      <c r="F471" s="49"/>
      <c r="I471" s="49"/>
      <c r="J471" s="49"/>
      <c r="K471" s="49"/>
    </row>
    <row r="472" spans="1:11" x14ac:dyDescent="0.2">
      <c r="A472" s="73">
        <v>102085</v>
      </c>
      <c r="B472" t="s">
        <v>611</v>
      </c>
      <c r="C472">
        <v>799.17690000000005</v>
      </c>
      <c r="D472" s="49"/>
      <c r="E472" s="49"/>
      <c r="F472" s="49"/>
      <c r="I472" s="49"/>
      <c r="J472" s="49"/>
      <c r="K472" s="49"/>
    </row>
    <row r="473" spans="1:11" x14ac:dyDescent="0.2">
      <c r="A473" s="73">
        <v>103127</v>
      </c>
      <c r="B473" t="s">
        <v>612</v>
      </c>
      <c r="C473">
        <v>410.2516</v>
      </c>
      <c r="D473" s="49"/>
      <c r="E473" s="49"/>
      <c r="F473" s="49"/>
      <c r="I473" s="49"/>
      <c r="J473" s="49"/>
      <c r="K473" s="49"/>
    </row>
    <row r="474" spans="1:11" x14ac:dyDescent="0.2">
      <c r="A474" s="73">
        <v>103128</v>
      </c>
      <c r="B474" t="s">
        <v>613</v>
      </c>
      <c r="C474">
        <v>283.83449999999999</v>
      </c>
      <c r="D474" s="49"/>
      <c r="E474" s="49"/>
      <c r="F474" s="49"/>
      <c r="I474" s="49"/>
      <c r="J474" s="49"/>
      <c r="K474" s="49"/>
    </row>
    <row r="475" spans="1:11" x14ac:dyDescent="0.2">
      <c r="A475" s="73">
        <v>103129</v>
      </c>
      <c r="B475" t="s">
        <v>614</v>
      </c>
      <c r="C475">
        <v>437.98649999999998</v>
      </c>
      <c r="D475" s="49"/>
      <c r="E475" s="49"/>
      <c r="F475" s="49"/>
      <c r="I475" s="49"/>
      <c r="J475" s="49"/>
      <c r="K475" s="49"/>
    </row>
    <row r="476" spans="1:11" x14ac:dyDescent="0.2">
      <c r="A476" s="73">
        <v>103130</v>
      </c>
      <c r="B476" t="s">
        <v>615</v>
      </c>
      <c r="C476">
        <v>983.07219999999995</v>
      </c>
      <c r="D476" s="49"/>
      <c r="E476" s="49"/>
      <c r="F476" s="49"/>
      <c r="I476" s="49"/>
      <c r="J476" s="49"/>
      <c r="K476" s="49"/>
    </row>
    <row r="477" spans="1:11" x14ac:dyDescent="0.2">
      <c r="A477" s="73">
        <v>103131</v>
      </c>
      <c r="B477" t="s">
        <v>616</v>
      </c>
      <c r="C477">
        <v>802.56759999999997</v>
      </c>
      <c r="D477" s="49"/>
      <c r="E477" s="49"/>
      <c r="F477" s="49"/>
      <c r="I477" s="49"/>
      <c r="J477" s="49"/>
      <c r="K477" s="49"/>
    </row>
    <row r="478" spans="1:11" x14ac:dyDescent="0.2">
      <c r="A478" s="73">
        <v>103132</v>
      </c>
      <c r="B478" t="s">
        <v>617</v>
      </c>
      <c r="C478" s="49">
        <v>2065.0990000000002</v>
      </c>
      <c r="D478" s="49"/>
      <c r="E478" s="49"/>
      <c r="F478" s="49"/>
      <c r="I478" s="49"/>
      <c r="J478" s="49"/>
      <c r="K478" s="49"/>
    </row>
    <row r="479" spans="1:11" x14ac:dyDescent="0.2">
      <c r="A479" s="73">
        <v>103135</v>
      </c>
      <c r="B479" t="s">
        <v>618</v>
      </c>
      <c r="C479">
        <v>598.76409999999998</v>
      </c>
      <c r="D479" s="49"/>
      <c r="E479" s="49"/>
      <c r="F479" s="49"/>
      <c r="I479" s="49"/>
      <c r="J479" s="49"/>
      <c r="K479" s="49"/>
    </row>
    <row r="480" spans="1:11" x14ac:dyDescent="0.2">
      <c r="A480" s="73">
        <v>104041</v>
      </c>
      <c r="B480" t="s">
        <v>619</v>
      </c>
      <c r="C480">
        <v>270.82799999999997</v>
      </c>
      <c r="D480" s="49"/>
      <c r="E480" s="49"/>
      <c r="F480" s="49"/>
      <c r="I480" s="49"/>
      <c r="J480" s="49"/>
      <c r="K480" s="49"/>
    </row>
    <row r="481" spans="1:11" x14ac:dyDescent="0.2">
      <c r="A481" s="73">
        <v>104042</v>
      </c>
      <c r="B481" t="s">
        <v>620</v>
      </c>
      <c r="C481">
        <v>627.44740000000002</v>
      </c>
      <c r="D481" s="49"/>
      <c r="E481" s="49"/>
      <c r="F481" s="49"/>
      <c r="I481" s="49"/>
      <c r="J481" s="49"/>
      <c r="K481" s="49"/>
    </row>
    <row r="482" spans="1:11" x14ac:dyDescent="0.2">
      <c r="A482" s="73">
        <v>104043</v>
      </c>
      <c r="B482" t="s">
        <v>621</v>
      </c>
      <c r="C482">
        <v>733.97609999999997</v>
      </c>
      <c r="D482" s="49"/>
      <c r="E482" s="49"/>
      <c r="F482" s="49"/>
      <c r="I482" s="49"/>
      <c r="J482" s="49"/>
      <c r="K482" s="49"/>
    </row>
    <row r="483" spans="1:11" x14ac:dyDescent="0.2">
      <c r="A483" s="73">
        <v>104044</v>
      </c>
      <c r="B483" t="s">
        <v>622</v>
      </c>
      <c r="C483" s="49">
        <v>2143.9591</v>
      </c>
      <c r="D483" s="49"/>
      <c r="E483" s="49"/>
      <c r="F483" s="49"/>
      <c r="I483" s="49"/>
      <c r="J483" s="49"/>
      <c r="K483" s="49"/>
    </row>
    <row r="484" spans="1:11" x14ac:dyDescent="0.2">
      <c r="A484" s="73">
        <v>104045</v>
      </c>
      <c r="B484" t="s">
        <v>623</v>
      </c>
      <c r="C484">
        <v>711.48490000000004</v>
      </c>
      <c r="D484" s="49"/>
      <c r="E484" s="49"/>
      <c r="F484" s="49"/>
      <c r="I484" s="49"/>
      <c r="J484" s="49"/>
      <c r="K484" s="49"/>
    </row>
    <row r="485" spans="1:11" x14ac:dyDescent="0.2">
      <c r="A485" s="73">
        <v>105123</v>
      </c>
      <c r="B485" t="s">
        <v>624</v>
      </c>
      <c r="C485">
        <v>354.48520000000002</v>
      </c>
      <c r="D485" s="49"/>
      <c r="E485" s="49"/>
      <c r="F485" s="49"/>
      <c r="I485" s="49"/>
      <c r="J485" s="49"/>
      <c r="K485" s="49"/>
    </row>
    <row r="486" spans="1:11" x14ac:dyDescent="0.2">
      <c r="A486" s="73">
        <v>105124</v>
      </c>
      <c r="B486" t="s">
        <v>625</v>
      </c>
      <c r="C486">
        <v>856.44690000000003</v>
      </c>
      <c r="D486" s="49"/>
      <c r="E486" s="49"/>
      <c r="F486" s="49"/>
      <c r="I486" s="49"/>
      <c r="J486" s="49"/>
      <c r="K486" s="49"/>
    </row>
    <row r="487" spans="1:11" x14ac:dyDescent="0.2">
      <c r="A487" s="73">
        <v>105125</v>
      </c>
      <c r="B487" t="s">
        <v>626</v>
      </c>
      <c r="C487">
        <v>100.5308</v>
      </c>
      <c r="D487" s="49"/>
      <c r="E487" s="49"/>
      <c r="F487" s="49"/>
      <c r="I487" s="49"/>
      <c r="J487" s="49"/>
      <c r="K487" s="49"/>
    </row>
    <row r="488" spans="1:11" x14ac:dyDescent="0.2">
      <c r="A488" s="73">
        <v>106001</v>
      </c>
      <c r="B488" t="s">
        <v>627</v>
      </c>
      <c r="C488">
        <v>169.44589999999999</v>
      </c>
      <c r="D488" s="49"/>
      <c r="E488" s="49"/>
      <c r="F488" s="49"/>
      <c r="I488" s="49"/>
      <c r="J488" s="49"/>
      <c r="K488" s="49"/>
    </row>
    <row r="489" spans="1:11" x14ac:dyDescent="0.2">
      <c r="A489" s="73">
        <v>106002</v>
      </c>
      <c r="B489" t="s">
        <v>628</v>
      </c>
      <c r="C489">
        <v>319.27659999999997</v>
      </c>
      <c r="D489" s="49"/>
      <c r="E489" s="49"/>
      <c r="F489" s="49"/>
      <c r="I489" s="49"/>
      <c r="J489" s="49"/>
      <c r="K489" s="49"/>
    </row>
    <row r="490" spans="1:11" x14ac:dyDescent="0.2">
      <c r="A490" s="73">
        <v>106003</v>
      </c>
      <c r="B490" t="s">
        <v>629</v>
      </c>
      <c r="C490" s="49">
        <v>1147.0409</v>
      </c>
      <c r="D490" s="49"/>
      <c r="E490" s="49"/>
      <c r="F490" s="49"/>
      <c r="I490" s="49"/>
      <c r="J490" s="49"/>
      <c r="K490" s="49"/>
    </row>
    <row r="491" spans="1:11" x14ac:dyDescent="0.2">
      <c r="A491" s="73">
        <v>106004</v>
      </c>
      <c r="B491" t="s">
        <v>630</v>
      </c>
      <c r="C491" s="49">
        <v>3400.9949000000001</v>
      </c>
      <c r="D491" s="49"/>
      <c r="E491" s="49"/>
      <c r="F491" s="49"/>
      <c r="I491" s="49"/>
      <c r="J491" s="49"/>
      <c r="K491" s="49"/>
    </row>
    <row r="492" spans="1:11" x14ac:dyDescent="0.2">
      <c r="A492" s="73">
        <v>106005</v>
      </c>
      <c r="B492" t="s">
        <v>631</v>
      </c>
      <c r="C492" s="49">
        <v>1249.624</v>
      </c>
      <c r="D492" s="49"/>
      <c r="E492" s="49"/>
      <c r="F492" s="49"/>
      <c r="I492" s="49"/>
      <c r="J492" s="49"/>
      <c r="K492" s="49"/>
    </row>
    <row r="493" spans="1:11" x14ac:dyDescent="0.2">
      <c r="A493" s="73">
        <v>106006</v>
      </c>
      <c r="B493" t="s">
        <v>632</v>
      </c>
      <c r="C493">
        <v>501.06599999999997</v>
      </c>
      <c r="D493" s="49"/>
      <c r="E493" s="49"/>
      <c r="F493" s="49"/>
      <c r="I493" s="49"/>
      <c r="J493" s="49"/>
      <c r="K493" s="49"/>
    </row>
    <row r="494" spans="1:11" x14ac:dyDescent="0.2">
      <c r="A494" s="73">
        <v>106008</v>
      </c>
      <c r="B494" t="s">
        <v>633</v>
      </c>
      <c r="C494">
        <v>88.786500000000004</v>
      </c>
      <c r="D494" s="49"/>
      <c r="E494" s="49"/>
      <c r="F494" s="49"/>
      <c r="I494" s="49"/>
      <c r="J494" s="49"/>
      <c r="K494" s="49"/>
    </row>
    <row r="495" spans="1:11" x14ac:dyDescent="0.2">
      <c r="A495" s="73">
        <v>107151</v>
      </c>
      <c r="B495" t="s">
        <v>634</v>
      </c>
      <c r="C495">
        <v>154.95740000000001</v>
      </c>
      <c r="D495" s="49"/>
      <c r="E495" s="49"/>
      <c r="F495" s="49"/>
      <c r="I495" s="49"/>
      <c r="J495" s="49"/>
      <c r="K495" s="49"/>
    </row>
    <row r="496" spans="1:11" x14ac:dyDescent="0.2">
      <c r="A496" s="73">
        <v>107152</v>
      </c>
      <c r="B496" t="s">
        <v>635</v>
      </c>
      <c r="C496" s="49">
        <v>1003.1448</v>
      </c>
      <c r="D496" s="49"/>
      <c r="E496" s="49"/>
      <c r="F496" s="49"/>
      <c r="I496" s="49"/>
      <c r="J496" s="49"/>
      <c r="K496" s="49"/>
    </row>
    <row r="497" spans="1:11" x14ac:dyDescent="0.2">
      <c r="A497" s="73">
        <v>107153</v>
      </c>
      <c r="B497" t="s">
        <v>636</v>
      </c>
      <c r="C497">
        <v>469.87459999999999</v>
      </c>
      <c r="D497" s="49"/>
      <c r="E497" s="49"/>
      <c r="F497" s="49"/>
      <c r="I497" s="49"/>
      <c r="J497" s="49"/>
      <c r="K497" s="49"/>
    </row>
    <row r="498" spans="1:11" x14ac:dyDescent="0.2">
      <c r="A498" s="73">
        <v>107154</v>
      </c>
      <c r="B498" t="s">
        <v>637</v>
      </c>
      <c r="C498">
        <v>898.05020000000002</v>
      </c>
      <c r="D498" s="49"/>
      <c r="E498" s="49"/>
      <c r="F498" s="49"/>
      <c r="I498" s="49"/>
      <c r="J498" s="49"/>
      <c r="K498" s="49"/>
    </row>
    <row r="499" spans="1:11" x14ac:dyDescent="0.2">
      <c r="A499" s="73">
        <v>107155</v>
      </c>
      <c r="B499" t="s">
        <v>638</v>
      </c>
      <c r="C499">
        <v>858.94159999999999</v>
      </c>
      <c r="D499" s="49"/>
      <c r="E499" s="49"/>
      <c r="F499" s="49"/>
      <c r="I499" s="49"/>
      <c r="J499" s="49"/>
      <c r="K499" s="49"/>
    </row>
    <row r="500" spans="1:11" x14ac:dyDescent="0.2">
      <c r="A500" s="73">
        <v>107156</v>
      </c>
      <c r="B500" t="s">
        <v>639</v>
      </c>
      <c r="C500">
        <v>598.74</v>
      </c>
      <c r="D500" s="49"/>
      <c r="E500" s="49"/>
      <c r="F500" s="49"/>
      <c r="I500" s="49"/>
      <c r="J500" s="49"/>
      <c r="K500" s="49"/>
    </row>
    <row r="501" spans="1:11" x14ac:dyDescent="0.2">
      <c r="A501" s="73">
        <v>107158</v>
      </c>
      <c r="B501" t="s">
        <v>640</v>
      </c>
      <c r="C501">
        <v>197.26220000000001</v>
      </c>
      <c r="D501" s="49"/>
      <c r="E501" s="49"/>
      <c r="F501" s="49"/>
      <c r="I501" s="49"/>
      <c r="J501" s="49"/>
      <c r="K501" s="49"/>
    </row>
    <row r="502" spans="1:11" x14ac:dyDescent="0.2">
      <c r="A502" s="73">
        <v>108142</v>
      </c>
      <c r="B502" t="s">
        <v>641</v>
      </c>
      <c r="C502" s="49">
        <v>2766.6329999999998</v>
      </c>
      <c r="D502" s="49"/>
      <c r="E502" s="49"/>
      <c r="F502" s="49"/>
      <c r="I502" s="49"/>
      <c r="J502" s="49"/>
      <c r="K502" s="49"/>
    </row>
    <row r="503" spans="1:11" x14ac:dyDescent="0.2">
      <c r="A503" s="73">
        <v>108143</v>
      </c>
      <c r="B503" t="s">
        <v>642</v>
      </c>
      <c r="C503">
        <v>237.9222</v>
      </c>
      <c r="D503" s="49"/>
      <c r="E503" s="49"/>
      <c r="F503" s="49"/>
      <c r="I503" s="49"/>
      <c r="J503" s="49"/>
      <c r="K503" s="49"/>
    </row>
    <row r="504" spans="1:11" x14ac:dyDescent="0.2">
      <c r="A504" s="73">
        <v>108144</v>
      </c>
      <c r="B504" t="s">
        <v>643</v>
      </c>
      <c r="C504">
        <v>207.16730000000001</v>
      </c>
      <c r="D504" s="49"/>
      <c r="E504" s="49"/>
      <c r="F504" s="49"/>
      <c r="I504" s="49"/>
      <c r="J504" s="49"/>
      <c r="K504" s="49"/>
    </row>
    <row r="505" spans="1:11" x14ac:dyDescent="0.2">
      <c r="A505" s="73">
        <v>108147</v>
      </c>
      <c r="B505" t="s">
        <v>644</v>
      </c>
      <c r="C505">
        <v>234.0642</v>
      </c>
      <c r="D505" s="49"/>
      <c r="E505" s="49"/>
      <c r="F505" s="49"/>
      <c r="I505" s="49"/>
      <c r="J505" s="49"/>
      <c r="K505" s="49"/>
    </row>
    <row r="506" spans="1:11" x14ac:dyDescent="0.2">
      <c r="A506" s="73">
        <v>109002</v>
      </c>
      <c r="B506" t="s">
        <v>645</v>
      </c>
      <c r="C506" s="49">
        <v>1467.5156999999999</v>
      </c>
      <c r="D506" s="49"/>
      <c r="E506" s="49"/>
      <c r="F506" s="49"/>
      <c r="I506" s="49"/>
      <c r="J506" s="49"/>
      <c r="K506" s="49"/>
    </row>
    <row r="507" spans="1:11" x14ac:dyDescent="0.2">
      <c r="A507" s="73">
        <v>109003</v>
      </c>
      <c r="B507" t="s">
        <v>646</v>
      </c>
      <c r="C507" s="49">
        <v>2805.4250000000002</v>
      </c>
      <c r="D507" s="49"/>
      <c r="E507" s="49"/>
      <c r="F507" s="49"/>
      <c r="I507" s="49"/>
      <c r="J507" s="49"/>
      <c r="K507" s="49"/>
    </row>
    <row r="508" spans="1:11" x14ac:dyDescent="0.2">
      <c r="A508" s="73">
        <v>110014</v>
      </c>
      <c r="B508" t="s">
        <v>647</v>
      </c>
      <c r="C508">
        <v>886.53030000000001</v>
      </c>
      <c r="D508" s="49"/>
      <c r="E508" s="49"/>
      <c r="F508" s="49"/>
      <c r="I508" s="49"/>
      <c r="J508" s="49"/>
      <c r="K508" s="49"/>
    </row>
    <row r="509" spans="1:11" x14ac:dyDescent="0.2">
      <c r="A509" s="73">
        <v>110029</v>
      </c>
      <c r="B509" t="s">
        <v>648</v>
      </c>
      <c r="C509" s="49">
        <v>2431.9032000000002</v>
      </c>
      <c r="D509" s="49"/>
      <c r="E509" s="49"/>
      <c r="F509" s="49"/>
      <c r="I509" s="49"/>
      <c r="J509" s="49"/>
      <c r="K509" s="49"/>
    </row>
    <row r="510" spans="1:11" x14ac:dyDescent="0.2">
      <c r="A510" s="73">
        <v>110030</v>
      </c>
      <c r="B510" t="s">
        <v>649</v>
      </c>
      <c r="C510">
        <v>291.41919999999999</v>
      </c>
      <c r="D510" s="49"/>
      <c r="E510" s="49"/>
      <c r="F510" s="49"/>
      <c r="I510" s="49"/>
      <c r="J510" s="49"/>
      <c r="K510" s="49"/>
    </row>
    <row r="511" spans="1:11" x14ac:dyDescent="0.2">
      <c r="A511" s="73">
        <v>110031</v>
      </c>
      <c r="B511" t="s">
        <v>650</v>
      </c>
      <c r="C511">
        <v>516.32150000000001</v>
      </c>
      <c r="D511" s="49"/>
      <c r="E511" s="49"/>
      <c r="F511" s="49"/>
      <c r="I511" s="49"/>
      <c r="J511" s="49"/>
      <c r="K511" s="49"/>
    </row>
    <row r="512" spans="1:11" x14ac:dyDescent="0.2">
      <c r="A512" s="73">
        <v>111086</v>
      </c>
      <c r="B512" t="s">
        <v>651</v>
      </c>
      <c r="C512">
        <v>839.33079999999995</v>
      </c>
      <c r="D512" s="49"/>
      <c r="E512" s="49"/>
      <c r="F512" s="49"/>
      <c r="I512" s="49"/>
      <c r="J512" s="49"/>
      <c r="K512" s="49"/>
    </row>
    <row r="513" spans="1:11" x14ac:dyDescent="0.2">
      <c r="A513" s="73">
        <v>111087</v>
      </c>
      <c r="B513" t="s">
        <v>652</v>
      </c>
      <c r="C513" s="49">
        <v>1185.5766000000001</v>
      </c>
      <c r="D513" s="49"/>
      <c r="E513" s="49"/>
      <c r="F513" s="49"/>
      <c r="I513" s="49"/>
      <c r="J513" s="49"/>
      <c r="K513" s="49"/>
    </row>
    <row r="514" spans="1:11" x14ac:dyDescent="0.2">
      <c r="A514" s="73">
        <v>112099</v>
      </c>
      <c r="B514" t="s">
        <v>653</v>
      </c>
      <c r="C514">
        <v>241.75479999999999</v>
      </c>
      <c r="D514" s="49"/>
      <c r="E514" s="49"/>
      <c r="F514" s="49"/>
      <c r="I514" s="49"/>
      <c r="J514" s="49"/>
      <c r="K514" s="49"/>
    </row>
    <row r="515" spans="1:11" x14ac:dyDescent="0.2">
      <c r="A515" s="73">
        <v>112101</v>
      </c>
      <c r="B515" t="s">
        <v>654</v>
      </c>
      <c r="C515">
        <v>664.04690000000005</v>
      </c>
      <c r="D515" s="49"/>
      <c r="E515" s="49"/>
      <c r="F515" s="49"/>
      <c r="I515" s="49"/>
      <c r="J515" s="49"/>
      <c r="K515" s="49"/>
    </row>
    <row r="516" spans="1:11" x14ac:dyDescent="0.2">
      <c r="A516" s="73">
        <v>112102</v>
      </c>
      <c r="B516" t="s">
        <v>655</v>
      </c>
      <c r="C516" s="49">
        <v>2994.2728999999999</v>
      </c>
      <c r="D516" s="49"/>
      <c r="E516" s="49"/>
      <c r="F516" s="49"/>
      <c r="I516" s="49"/>
      <c r="J516" s="49"/>
      <c r="K516" s="49"/>
    </row>
    <row r="517" spans="1:11" x14ac:dyDescent="0.2">
      <c r="A517" s="73">
        <v>112103</v>
      </c>
      <c r="B517" t="s">
        <v>656</v>
      </c>
      <c r="C517">
        <v>933.68269999999995</v>
      </c>
      <c r="D517" s="49"/>
      <c r="E517" s="49"/>
      <c r="F517" s="49"/>
      <c r="I517" s="49"/>
      <c r="J517" s="49"/>
      <c r="K517" s="49"/>
    </row>
    <row r="518" spans="1:11" x14ac:dyDescent="0.2">
      <c r="A518" s="73">
        <v>113001</v>
      </c>
      <c r="B518" t="s">
        <v>657</v>
      </c>
      <c r="C518">
        <v>414.98989999999998</v>
      </c>
      <c r="D518" s="49"/>
      <c r="E518" s="49"/>
      <c r="F518" s="49"/>
      <c r="I518" s="49"/>
      <c r="J518" s="49"/>
      <c r="K518" s="49"/>
    </row>
    <row r="519" spans="1:11" x14ac:dyDescent="0.2">
      <c r="A519" s="73">
        <v>114112</v>
      </c>
      <c r="B519" t="s">
        <v>658</v>
      </c>
      <c r="C519">
        <v>478.03949999999998</v>
      </c>
      <c r="D519" s="49"/>
      <c r="E519" s="49"/>
      <c r="F519" s="49"/>
      <c r="I519" s="49"/>
      <c r="J519" s="49"/>
      <c r="K519" s="49"/>
    </row>
    <row r="520" spans="1:11" x14ac:dyDescent="0.2">
      <c r="A520" s="73">
        <v>114113</v>
      </c>
      <c r="B520" t="s">
        <v>659</v>
      </c>
      <c r="C520">
        <v>784.06989999999996</v>
      </c>
      <c r="D520" s="49"/>
      <c r="E520" s="49"/>
      <c r="F520" s="49"/>
      <c r="I520" s="49"/>
      <c r="J520" s="49"/>
      <c r="K520" s="49"/>
    </row>
    <row r="521" spans="1:11" x14ac:dyDescent="0.2">
      <c r="A521" s="73">
        <v>114114</v>
      </c>
      <c r="B521" t="s">
        <v>660</v>
      </c>
      <c r="C521" s="49">
        <v>1599.13</v>
      </c>
      <c r="D521" s="49"/>
      <c r="E521" s="49"/>
      <c r="F521" s="49"/>
      <c r="I521" s="49"/>
      <c r="J521" s="49"/>
      <c r="K521" s="49"/>
    </row>
    <row r="522" spans="1:11" x14ac:dyDescent="0.2">
      <c r="A522" s="73">
        <v>114115</v>
      </c>
      <c r="B522" t="s">
        <v>661</v>
      </c>
      <c r="C522">
        <v>744.6644</v>
      </c>
      <c r="D522" s="49"/>
      <c r="E522" s="49"/>
      <c r="F522" s="49"/>
      <c r="I522" s="49"/>
      <c r="J522" s="49"/>
      <c r="K522" s="49"/>
    </row>
    <row r="523" spans="1:11" x14ac:dyDescent="0.2">
      <c r="A523" s="73">
        <v>114116</v>
      </c>
      <c r="B523" t="s">
        <v>662</v>
      </c>
      <c r="C523">
        <v>112.2</v>
      </c>
      <c r="D523" s="49"/>
      <c r="E523" s="49"/>
      <c r="F523" s="49"/>
      <c r="I523" s="49"/>
      <c r="J523" s="49"/>
      <c r="K523" s="49"/>
    </row>
    <row r="524" spans="1:11" x14ac:dyDescent="0.2">
      <c r="A524" s="73">
        <v>115115</v>
      </c>
      <c r="B524" t="s">
        <v>663</v>
      </c>
      <c r="C524" s="49">
        <v>43048.232400000001</v>
      </c>
      <c r="D524" s="49"/>
      <c r="E524" s="49"/>
      <c r="F524" s="49"/>
      <c r="I524" s="49"/>
      <c r="J524" s="49"/>
      <c r="K524" s="49"/>
    </row>
    <row r="525" spans="1:11" x14ac:dyDescent="0.2">
      <c r="A525" s="73">
        <v>347347</v>
      </c>
      <c r="B525" t="s">
        <v>664</v>
      </c>
      <c r="C525" s="49">
        <v>1329.7159999999999</v>
      </c>
      <c r="D525" s="49"/>
      <c r="E525" s="49"/>
      <c r="F525" s="49"/>
      <c r="I525" s="49"/>
      <c r="J525" s="49"/>
      <c r="K525" s="4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542"/>
  <sheetViews>
    <sheetView workbookViewId="0">
      <pane xSplit="2" ySplit="1" topLeftCell="C2" activePane="bottomRight" state="frozen"/>
      <selection pane="topRight" activeCell="C1" sqref="C1"/>
      <selection pane="bottomLeft" activeCell="A2" sqref="A2"/>
      <selection pane="bottomRight" activeCell="B2" sqref="B2"/>
    </sheetView>
  </sheetViews>
  <sheetFormatPr defaultRowHeight="12.75" x14ac:dyDescent="0.2"/>
  <cols>
    <col min="1" max="1" width="12.28515625" style="67" bestFit="1" customWidth="1"/>
    <col min="2" max="2" width="34.140625" bestFit="1" customWidth="1"/>
    <col min="3" max="3" width="10.5703125" bestFit="1" customWidth="1"/>
    <col min="4" max="4" width="32.85546875" bestFit="1" customWidth="1"/>
    <col min="5" max="5" width="17.7109375" bestFit="1" customWidth="1"/>
    <col min="6" max="7" width="10.140625" bestFit="1" customWidth="1"/>
    <col min="8" max="8" width="11.140625" bestFit="1" customWidth="1"/>
    <col min="9" max="10" width="10.140625" bestFit="1" customWidth="1"/>
    <col min="11" max="14" width="10.140625" customWidth="1"/>
    <col min="19" max="19" width="8.7109375" bestFit="1" customWidth="1"/>
    <col min="20" max="20" width="8.28515625" bestFit="1" customWidth="1"/>
  </cols>
  <sheetData>
    <row r="1" spans="1:23" ht="15" x14ac:dyDescent="0.25">
      <c r="A1" s="264" t="s">
        <v>124</v>
      </c>
      <c r="B1" s="262" t="s">
        <v>767</v>
      </c>
      <c r="C1" s="262" t="s">
        <v>768</v>
      </c>
      <c r="D1" s="262" t="s">
        <v>1087</v>
      </c>
      <c r="E1" s="262" t="s">
        <v>769</v>
      </c>
      <c r="F1" s="262">
        <v>2022</v>
      </c>
      <c r="G1" s="306">
        <v>2023</v>
      </c>
      <c r="H1" s="305">
        <v>2024</v>
      </c>
      <c r="I1" s="305">
        <v>2025</v>
      </c>
      <c r="J1" s="305">
        <v>2026</v>
      </c>
      <c r="K1" s="305">
        <v>2027</v>
      </c>
      <c r="L1" s="305">
        <v>2028</v>
      </c>
      <c r="M1" s="305">
        <v>2029</v>
      </c>
      <c r="N1" s="305"/>
      <c r="O1" s="305"/>
    </row>
    <row r="2" spans="1:23" ht="15" x14ac:dyDescent="0.25">
      <c r="A2" s="265">
        <v>1090</v>
      </c>
      <c r="B2" s="261" t="s">
        <v>142</v>
      </c>
      <c r="C2" s="261">
        <v>2017</v>
      </c>
      <c r="D2" s="261"/>
      <c r="E2" s="261"/>
      <c r="F2" s="438">
        <v>0.64590000000000003</v>
      </c>
      <c r="G2" s="438">
        <v>0.58989999999999998</v>
      </c>
      <c r="H2" s="438">
        <f>IF(G2&lt;&gt;0,G2,"")</f>
        <v>0.58989999999999998</v>
      </c>
      <c r="I2" s="438">
        <f>H2</f>
        <v>0.58989999999999998</v>
      </c>
      <c r="J2" s="438">
        <f>I2</f>
        <v>0.58989999999999998</v>
      </c>
      <c r="K2" s="438">
        <f>J2</f>
        <v>0.58989999999999998</v>
      </c>
      <c r="L2" s="438">
        <f>K2</f>
        <v>0.58989999999999998</v>
      </c>
      <c r="M2" s="438">
        <f>L2</f>
        <v>0.58989999999999998</v>
      </c>
      <c r="N2" s="263"/>
      <c r="Q2" s="273"/>
      <c r="T2" s="273"/>
      <c r="W2" s="273"/>
    </row>
    <row r="3" spans="1:23" ht="15" x14ac:dyDescent="0.25">
      <c r="A3" s="67">
        <v>1091</v>
      </c>
      <c r="B3" s="261" t="e">
        <v>#N/A</v>
      </c>
      <c r="F3" s="438" t="s">
        <v>1093</v>
      </c>
      <c r="G3" s="438"/>
      <c r="H3" s="438" t="str">
        <f t="shared" ref="H3:H66" si="0">IF(G3&lt;&gt;0,G3,"")</f>
        <v/>
      </c>
      <c r="I3" s="438" t="str">
        <f t="shared" ref="I3:M18" si="1">H3</f>
        <v/>
      </c>
      <c r="J3" s="438" t="str">
        <f t="shared" si="1"/>
        <v/>
      </c>
      <c r="K3" s="438" t="str">
        <f t="shared" si="1"/>
        <v/>
      </c>
      <c r="L3" s="438" t="str">
        <f t="shared" si="1"/>
        <v/>
      </c>
      <c r="M3" s="438" t="str">
        <f t="shared" si="1"/>
        <v/>
      </c>
      <c r="N3" s="263"/>
      <c r="Q3" s="273"/>
      <c r="T3" s="273"/>
      <c r="W3" s="273"/>
    </row>
    <row r="4" spans="1:23" ht="15" x14ac:dyDescent="0.25">
      <c r="A4" s="67">
        <v>1092</v>
      </c>
      <c r="B4" s="261" t="e">
        <v>#N/A</v>
      </c>
      <c r="F4" s="438" t="s">
        <v>1093</v>
      </c>
      <c r="G4" s="438"/>
      <c r="H4" s="438" t="str">
        <f t="shared" si="0"/>
        <v/>
      </c>
      <c r="I4" s="438" t="str">
        <f t="shared" ref="I4:J4" si="2">H4</f>
        <v/>
      </c>
      <c r="J4" s="438" t="str">
        <f t="shared" si="2"/>
        <v/>
      </c>
      <c r="K4" s="438" t="str">
        <f t="shared" si="1"/>
        <v/>
      </c>
      <c r="L4" s="438" t="str">
        <f t="shared" si="1"/>
        <v/>
      </c>
      <c r="M4" s="438" t="str">
        <f t="shared" si="1"/>
        <v/>
      </c>
      <c r="N4" s="263"/>
      <c r="Q4" s="273"/>
      <c r="T4" s="273"/>
      <c r="W4" s="273"/>
    </row>
    <row r="5" spans="1:23" ht="15" x14ac:dyDescent="0.25">
      <c r="A5" s="67">
        <v>2089</v>
      </c>
      <c r="B5" s="261" t="e">
        <v>#N/A</v>
      </c>
      <c r="F5" s="438" t="s">
        <v>1093</v>
      </c>
      <c r="G5" s="438"/>
      <c r="H5" s="438" t="str">
        <f t="shared" si="0"/>
        <v/>
      </c>
      <c r="I5" s="438" t="str">
        <f t="shared" ref="I5:J5" si="3">H5</f>
        <v/>
      </c>
      <c r="J5" s="438" t="str">
        <f t="shared" si="3"/>
        <v/>
      </c>
      <c r="K5" s="438" t="str">
        <f t="shared" si="1"/>
        <v/>
      </c>
      <c r="L5" s="438" t="str">
        <f t="shared" si="1"/>
        <v/>
      </c>
      <c r="M5" s="438" t="str">
        <f t="shared" si="1"/>
        <v/>
      </c>
      <c r="N5" s="263"/>
      <c r="Q5" s="273"/>
      <c r="T5" s="273"/>
      <c r="W5" s="273"/>
    </row>
    <row r="6" spans="1:23" ht="15" x14ac:dyDescent="0.25">
      <c r="A6" s="67">
        <v>2090</v>
      </c>
      <c r="B6" s="261" t="e">
        <v>#N/A</v>
      </c>
      <c r="F6" s="438" t="s">
        <v>1093</v>
      </c>
      <c r="G6" s="438"/>
      <c r="H6" s="438" t="str">
        <f t="shared" si="0"/>
        <v/>
      </c>
      <c r="I6" s="438" t="str">
        <f t="shared" ref="I6:J6" si="4">H6</f>
        <v/>
      </c>
      <c r="J6" s="438" t="str">
        <f t="shared" si="4"/>
        <v/>
      </c>
      <c r="K6" s="438" t="str">
        <f t="shared" si="1"/>
        <v/>
      </c>
      <c r="L6" s="438" t="str">
        <f t="shared" si="1"/>
        <v/>
      </c>
      <c r="M6" s="438" t="str">
        <f t="shared" si="1"/>
        <v/>
      </c>
      <c r="N6" s="263"/>
      <c r="Q6" s="273"/>
      <c r="T6" s="273"/>
      <c r="W6" s="273"/>
    </row>
    <row r="7" spans="1:23" ht="15" x14ac:dyDescent="0.25">
      <c r="A7" s="67">
        <v>2097</v>
      </c>
      <c r="B7" s="261" t="e">
        <v>#N/A</v>
      </c>
      <c r="F7" s="438" t="s">
        <v>1093</v>
      </c>
      <c r="G7" s="438"/>
      <c r="H7" s="438" t="str">
        <f t="shared" si="0"/>
        <v/>
      </c>
      <c r="I7" s="438" t="str">
        <f t="shared" ref="I7:J7" si="5">H7</f>
        <v/>
      </c>
      <c r="J7" s="438" t="str">
        <f t="shared" si="5"/>
        <v/>
      </c>
      <c r="K7" s="438" t="str">
        <f t="shared" si="1"/>
        <v/>
      </c>
      <c r="L7" s="438" t="str">
        <f t="shared" si="1"/>
        <v/>
      </c>
      <c r="M7" s="438" t="str">
        <f t="shared" si="1"/>
        <v/>
      </c>
      <c r="N7" s="263"/>
      <c r="Q7" s="273"/>
      <c r="T7" s="273"/>
      <c r="W7" s="273"/>
    </row>
    <row r="8" spans="1:23" ht="15" x14ac:dyDescent="0.25">
      <c r="A8" s="67">
        <v>3031</v>
      </c>
      <c r="B8" s="261" t="e">
        <v>#N/A</v>
      </c>
      <c r="F8" s="438" t="s">
        <v>1093</v>
      </c>
      <c r="G8" s="438"/>
      <c r="H8" s="438" t="str">
        <f t="shared" si="0"/>
        <v/>
      </c>
      <c r="I8" s="438" t="str">
        <f t="shared" ref="I8:J8" si="6">H8</f>
        <v/>
      </c>
      <c r="J8" s="438" t="str">
        <f t="shared" si="6"/>
        <v/>
      </c>
      <c r="K8" s="438" t="str">
        <f t="shared" si="1"/>
        <v/>
      </c>
      <c r="L8" s="438" t="str">
        <f t="shared" si="1"/>
        <v/>
      </c>
      <c r="M8" s="438" t="str">
        <f t="shared" si="1"/>
        <v/>
      </c>
      <c r="N8" s="263"/>
      <c r="Q8" s="273"/>
      <c r="T8" s="273"/>
      <c r="W8" s="273"/>
    </row>
    <row r="9" spans="1:23" ht="15" x14ac:dyDescent="0.25">
      <c r="A9" s="67">
        <v>3032</v>
      </c>
      <c r="B9" s="261" t="e">
        <v>#N/A</v>
      </c>
      <c r="F9" s="438" t="s">
        <v>1093</v>
      </c>
      <c r="G9" s="438"/>
      <c r="H9" s="438" t="str">
        <f t="shared" si="0"/>
        <v/>
      </c>
      <c r="I9" s="438" t="str">
        <f t="shared" ref="I9:J9" si="7">H9</f>
        <v/>
      </c>
      <c r="J9" s="438" t="str">
        <f t="shared" si="7"/>
        <v/>
      </c>
      <c r="K9" s="438" t="str">
        <f t="shared" si="1"/>
        <v/>
      </c>
      <c r="L9" s="438" t="str">
        <f t="shared" si="1"/>
        <v/>
      </c>
      <c r="M9" s="438" t="str">
        <f t="shared" si="1"/>
        <v/>
      </c>
      <c r="N9" s="263"/>
      <c r="Q9" s="273"/>
      <c r="T9" s="273"/>
      <c r="W9" s="273"/>
    </row>
    <row r="10" spans="1:23" ht="15" x14ac:dyDescent="0.25">
      <c r="A10" s="67">
        <v>3033</v>
      </c>
      <c r="B10" s="261" t="e">
        <v>#N/A</v>
      </c>
      <c r="F10" s="438" t="s">
        <v>1093</v>
      </c>
      <c r="G10" s="438"/>
      <c r="H10" s="438" t="str">
        <f t="shared" si="0"/>
        <v/>
      </c>
      <c r="I10" s="438" t="str">
        <f t="shared" ref="I10:J10" si="8">H10</f>
        <v/>
      </c>
      <c r="J10" s="438" t="str">
        <f t="shared" si="8"/>
        <v/>
      </c>
      <c r="K10" s="438" t="str">
        <f t="shared" si="1"/>
        <v/>
      </c>
      <c r="L10" s="438" t="str">
        <f t="shared" si="1"/>
        <v/>
      </c>
      <c r="M10" s="438" t="str">
        <f t="shared" si="1"/>
        <v/>
      </c>
      <c r="N10" s="263"/>
      <c r="Q10" s="273"/>
      <c r="T10" s="273"/>
      <c r="W10" s="273"/>
    </row>
    <row r="11" spans="1:23" ht="15" x14ac:dyDescent="0.25">
      <c r="A11" s="67">
        <v>4106</v>
      </c>
      <c r="B11" s="261" t="e">
        <v>#N/A</v>
      </c>
      <c r="F11" s="438" t="s">
        <v>1093</v>
      </c>
      <c r="G11" s="438"/>
      <c r="H11" s="438" t="str">
        <f t="shared" si="0"/>
        <v/>
      </c>
      <c r="I11" s="438" t="str">
        <f t="shared" ref="I11:J11" si="9">H11</f>
        <v/>
      </c>
      <c r="J11" s="438" t="str">
        <f t="shared" si="9"/>
        <v/>
      </c>
      <c r="K11" s="438" t="str">
        <f t="shared" si="1"/>
        <v/>
      </c>
      <c r="L11" s="438" t="str">
        <f t="shared" si="1"/>
        <v/>
      </c>
      <c r="M11" s="438" t="str">
        <f t="shared" si="1"/>
        <v/>
      </c>
      <c r="N11" s="263"/>
      <c r="Q11" s="273"/>
      <c r="T11" s="273"/>
      <c r="W11" s="273"/>
    </row>
    <row r="12" spans="1:23" ht="15" x14ac:dyDescent="0.25">
      <c r="A12" s="67">
        <v>4109</v>
      </c>
      <c r="B12" s="261" t="e">
        <v>#N/A</v>
      </c>
      <c r="F12" s="438" t="s">
        <v>1093</v>
      </c>
      <c r="G12" s="438"/>
      <c r="H12" s="438" t="str">
        <f t="shared" si="0"/>
        <v/>
      </c>
      <c r="I12" s="438" t="str">
        <f t="shared" ref="I12:J12" si="10">H12</f>
        <v/>
      </c>
      <c r="J12" s="438" t="str">
        <f t="shared" si="10"/>
        <v/>
      </c>
      <c r="K12" s="438" t="str">
        <f t="shared" si="1"/>
        <v/>
      </c>
      <c r="L12" s="438" t="str">
        <f t="shared" si="1"/>
        <v/>
      </c>
      <c r="M12" s="438" t="str">
        <f t="shared" si="1"/>
        <v/>
      </c>
      <c r="N12" s="263"/>
      <c r="Q12" s="273"/>
      <c r="T12" s="273"/>
      <c r="W12" s="273"/>
    </row>
    <row r="13" spans="1:23" ht="15" x14ac:dyDescent="0.25">
      <c r="A13" s="265">
        <v>4110</v>
      </c>
      <c r="B13" s="261" t="s">
        <v>153</v>
      </c>
      <c r="C13" s="261">
        <v>2015</v>
      </c>
      <c r="D13" s="261"/>
      <c r="E13" s="261"/>
      <c r="F13" s="438">
        <v>0.6149</v>
      </c>
      <c r="G13" s="438">
        <v>0.6149</v>
      </c>
      <c r="H13" s="438">
        <f t="shared" si="0"/>
        <v>0.6149</v>
      </c>
      <c r="I13" s="438">
        <f t="shared" ref="I13:J13" si="11">H13</f>
        <v>0.6149</v>
      </c>
      <c r="J13" s="438">
        <f t="shared" si="11"/>
        <v>0.6149</v>
      </c>
      <c r="K13" s="438">
        <f t="shared" si="1"/>
        <v>0.6149</v>
      </c>
      <c r="L13" s="438">
        <f t="shared" si="1"/>
        <v>0.6149</v>
      </c>
      <c r="M13" s="438">
        <f t="shared" si="1"/>
        <v>0.6149</v>
      </c>
      <c r="N13" s="263"/>
      <c r="Q13" s="273"/>
      <c r="T13" s="273"/>
      <c r="W13" s="273"/>
    </row>
    <row r="14" spans="1:23" ht="15" x14ac:dyDescent="0.25">
      <c r="A14" s="67">
        <v>5120</v>
      </c>
      <c r="B14" s="261" t="e">
        <v>#N/A</v>
      </c>
      <c r="F14" s="438" t="s">
        <v>1093</v>
      </c>
      <c r="G14" s="438"/>
      <c r="H14" s="438" t="str">
        <f t="shared" si="0"/>
        <v/>
      </c>
      <c r="I14" s="438" t="str">
        <f t="shared" ref="I14:J14" si="12">H14</f>
        <v/>
      </c>
      <c r="J14" s="438" t="str">
        <f t="shared" si="12"/>
        <v/>
      </c>
      <c r="K14" s="438" t="str">
        <f t="shared" si="1"/>
        <v/>
      </c>
      <c r="L14" s="438" t="str">
        <f t="shared" si="1"/>
        <v/>
      </c>
      <c r="M14" s="438" t="str">
        <f t="shared" si="1"/>
        <v/>
      </c>
      <c r="N14" s="263"/>
      <c r="Q14" s="273"/>
      <c r="T14" s="273"/>
      <c r="W14" s="273"/>
    </row>
    <row r="15" spans="1:23" ht="15" x14ac:dyDescent="0.25">
      <c r="A15" s="67">
        <v>5121</v>
      </c>
      <c r="B15" s="261" t="e">
        <v>#N/A</v>
      </c>
      <c r="F15" s="438" t="s">
        <v>1093</v>
      </c>
      <c r="G15" s="438"/>
      <c r="H15" s="438" t="str">
        <f t="shared" si="0"/>
        <v/>
      </c>
      <c r="I15" s="438" t="str">
        <f t="shared" ref="I15:J15" si="13">H15</f>
        <v/>
      </c>
      <c r="J15" s="438" t="str">
        <f t="shared" si="13"/>
        <v/>
      </c>
      <c r="K15" s="438" t="str">
        <f t="shared" si="1"/>
        <v/>
      </c>
      <c r="L15" s="438" t="str">
        <f t="shared" si="1"/>
        <v/>
      </c>
      <c r="M15" s="438" t="str">
        <f t="shared" si="1"/>
        <v/>
      </c>
      <c r="N15" s="263"/>
      <c r="Q15" s="273"/>
      <c r="T15" s="273"/>
      <c r="W15" s="273"/>
    </row>
    <row r="16" spans="1:23" ht="15" x14ac:dyDescent="0.25">
      <c r="A16" s="67">
        <v>5122</v>
      </c>
      <c r="B16" s="261" t="e">
        <v>#N/A</v>
      </c>
      <c r="F16" s="438" t="s">
        <v>1093</v>
      </c>
      <c r="G16" s="438"/>
      <c r="H16" s="438" t="str">
        <f t="shared" si="0"/>
        <v/>
      </c>
      <c r="I16" s="438" t="str">
        <f t="shared" ref="I16:J16" si="14">H16</f>
        <v/>
      </c>
      <c r="J16" s="438" t="str">
        <f t="shared" si="14"/>
        <v/>
      </c>
      <c r="K16" s="438" t="str">
        <f t="shared" si="1"/>
        <v/>
      </c>
      <c r="L16" s="438" t="str">
        <f t="shared" si="1"/>
        <v/>
      </c>
      <c r="M16" s="438" t="str">
        <f t="shared" si="1"/>
        <v/>
      </c>
      <c r="N16" s="263"/>
      <c r="Q16" s="273"/>
      <c r="T16" s="273"/>
      <c r="W16" s="273"/>
    </row>
    <row r="17" spans="1:23" ht="15" x14ac:dyDescent="0.25">
      <c r="A17" s="67">
        <v>5123</v>
      </c>
      <c r="B17" s="261" t="e">
        <v>#N/A</v>
      </c>
      <c r="F17" s="438" t="s">
        <v>1093</v>
      </c>
      <c r="G17" s="438"/>
      <c r="H17" s="438" t="str">
        <f t="shared" si="0"/>
        <v/>
      </c>
      <c r="I17" s="438" t="str">
        <f t="shared" ref="I17:J17" si="15">H17</f>
        <v/>
      </c>
      <c r="J17" s="438" t="str">
        <f t="shared" si="15"/>
        <v/>
      </c>
      <c r="K17" s="438" t="str">
        <f t="shared" si="1"/>
        <v/>
      </c>
      <c r="L17" s="438" t="str">
        <f t="shared" si="1"/>
        <v/>
      </c>
      <c r="M17" s="438" t="str">
        <f t="shared" si="1"/>
        <v/>
      </c>
      <c r="N17" s="263"/>
      <c r="Q17" s="273"/>
      <c r="T17" s="273"/>
      <c r="W17" s="273"/>
    </row>
    <row r="18" spans="1:23" ht="15" x14ac:dyDescent="0.25">
      <c r="A18" s="67">
        <v>5124</v>
      </c>
      <c r="B18" s="261" t="e">
        <v>#N/A</v>
      </c>
      <c r="F18" s="438" t="s">
        <v>1093</v>
      </c>
      <c r="G18" s="438"/>
      <c r="H18" s="438" t="str">
        <f t="shared" si="0"/>
        <v/>
      </c>
      <c r="I18" s="438" t="str">
        <f t="shared" ref="I18:J18" si="16">H18</f>
        <v/>
      </c>
      <c r="J18" s="438" t="str">
        <f t="shared" si="16"/>
        <v/>
      </c>
      <c r="K18" s="438" t="str">
        <f t="shared" si="1"/>
        <v/>
      </c>
      <c r="L18" s="438" t="str">
        <f t="shared" si="1"/>
        <v/>
      </c>
      <c r="M18" s="438" t="str">
        <f t="shared" si="1"/>
        <v/>
      </c>
      <c r="N18" s="263"/>
      <c r="Q18" s="273"/>
      <c r="T18" s="273"/>
      <c r="W18" s="273"/>
    </row>
    <row r="19" spans="1:23" ht="15" x14ac:dyDescent="0.25">
      <c r="A19" s="265">
        <v>5127</v>
      </c>
      <c r="B19" s="261" t="s">
        <v>159</v>
      </c>
      <c r="C19" s="261">
        <v>2015</v>
      </c>
      <c r="D19" s="261"/>
      <c r="E19" s="261"/>
      <c r="F19" s="438">
        <v>0.69099999999999995</v>
      </c>
      <c r="G19" s="438">
        <v>0.69099999999999995</v>
      </c>
      <c r="H19" s="438">
        <f t="shared" si="0"/>
        <v>0.69099999999999995</v>
      </c>
      <c r="I19" s="438">
        <f t="shared" ref="I19:M34" si="17">H19</f>
        <v>0.69099999999999995</v>
      </c>
      <c r="J19" s="438">
        <f t="shared" si="17"/>
        <v>0.69099999999999995</v>
      </c>
      <c r="K19" s="438">
        <f t="shared" si="17"/>
        <v>0.69099999999999995</v>
      </c>
      <c r="L19" s="438">
        <f t="shared" si="17"/>
        <v>0.69099999999999995</v>
      </c>
      <c r="M19" s="438">
        <f t="shared" si="17"/>
        <v>0.69099999999999995</v>
      </c>
      <c r="N19" s="263"/>
      <c r="Q19" s="273"/>
      <c r="T19" s="273"/>
      <c r="W19" s="273"/>
    </row>
    <row r="20" spans="1:23" ht="15" x14ac:dyDescent="0.25">
      <c r="A20" s="67">
        <v>5128</v>
      </c>
      <c r="B20" s="261" t="e">
        <v>#N/A</v>
      </c>
      <c r="F20" s="438" t="s">
        <v>1093</v>
      </c>
      <c r="G20" s="438"/>
      <c r="H20" s="438" t="str">
        <f t="shared" si="0"/>
        <v/>
      </c>
      <c r="I20" s="438" t="str">
        <f t="shared" ref="I20:J20" si="18">H20</f>
        <v/>
      </c>
      <c r="J20" s="438" t="str">
        <f t="shared" si="18"/>
        <v/>
      </c>
      <c r="K20" s="438" t="str">
        <f t="shared" si="17"/>
        <v/>
      </c>
      <c r="L20" s="438" t="str">
        <f t="shared" si="17"/>
        <v/>
      </c>
      <c r="M20" s="438" t="str">
        <f t="shared" si="17"/>
        <v/>
      </c>
      <c r="N20" s="263"/>
      <c r="Q20" s="273"/>
      <c r="T20" s="273"/>
      <c r="W20" s="273"/>
    </row>
    <row r="21" spans="1:23" ht="15" x14ac:dyDescent="0.25">
      <c r="A21" s="67">
        <v>6101</v>
      </c>
      <c r="B21" s="261" t="e">
        <v>#N/A</v>
      </c>
      <c r="F21" s="438" t="s">
        <v>1093</v>
      </c>
      <c r="G21" s="438"/>
      <c r="H21" s="438" t="str">
        <f t="shared" si="0"/>
        <v/>
      </c>
      <c r="I21" s="438" t="str">
        <f t="shared" ref="I21:J21" si="19">H21</f>
        <v/>
      </c>
      <c r="J21" s="438" t="str">
        <f t="shared" si="19"/>
        <v/>
      </c>
      <c r="K21" s="438" t="str">
        <f t="shared" si="17"/>
        <v/>
      </c>
      <c r="L21" s="438" t="str">
        <f t="shared" si="17"/>
        <v/>
      </c>
      <c r="M21" s="438" t="str">
        <f t="shared" si="17"/>
        <v/>
      </c>
      <c r="N21" s="263"/>
      <c r="Q21" s="273"/>
      <c r="T21" s="273"/>
      <c r="W21" s="273"/>
    </row>
    <row r="22" spans="1:23" ht="15" x14ac:dyDescent="0.25">
      <c r="A22" s="67">
        <v>6103</v>
      </c>
      <c r="B22" s="261" t="e">
        <v>#N/A</v>
      </c>
      <c r="F22" s="438" t="s">
        <v>1093</v>
      </c>
      <c r="G22" s="438"/>
      <c r="H22" s="438" t="str">
        <f t="shared" si="0"/>
        <v/>
      </c>
      <c r="I22" s="438" t="str">
        <f t="shared" ref="I22:J22" si="20">H22</f>
        <v/>
      </c>
      <c r="J22" s="438" t="str">
        <f t="shared" si="20"/>
        <v/>
      </c>
      <c r="K22" s="438" t="str">
        <f t="shared" si="17"/>
        <v/>
      </c>
      <c r="L22" s="438" t="str">
        <f t="shared" si="17"/>
        <v/>
      </c>
      <c r="M22" s="438" t="str">
        <f t="shared" si="17"/>
        <v/>
      </c>
      <c r="N22" s="263"/>
      <c r="Q22" s="273"/>
      <c r="T22" s="273"/>
      <c r="W22" s="273"/>
    </row>
    <row r="23" spans="1:23" ht="15" x14ac:dyDescent="0.25">
      <c r="A23" s="67">
        <v>6104</v>
      </c>
      <c r="B23" s="261" t="e">
        <v>#N/A</v>
      </c>
      <c r="F23" s="438" t="s">
        <v>1093</v>
      </c>
      <c r="G23" s="438"/>
      <c r="H23" s="438" t="str">
        <f t="shared" si="0"/>
        <v/>
      </c>
      <c r="I23" s="438" t="str">
        <f t="shared" ref="I23:J23" si="21">H23</f>
        <v/>
      </c>
      <c r="J23" s="438" t="str">
        <f t="shared" si="21"/>
        <v/>
      </c>
      <c r="K23" s="438" t="str">
        <f t="shared" si="17"/>
        <v/>
      </c>
      <c r="L23" s="438" t="str">
        <f t="shared" si="17"/>
        <v/>
      </c>
      <c r="M23" s="438" t="str">
        <f t="shared" si="17"/>
        <v/>
      </c>
      <c r="N23" s="263"/>
      <c r="Q23" s="273"/>
      <c r="T23" s="273"/>
      <c r="W23" s="273"/>
    </row>
    <row r="24" spans="1:23" ht="15" x14ac:dyDescent="0.25">
      <c r="A24" s="67">
        <v>7121</v>
      </c>
      <c r="B24" s="261" t="e">
        <v>#N/A</v>
      </c>
      <c r="F24" s="438" t="s">
        <v>1093</v>
      </c>
      <c r="G24" s="438"/>
      <c r="H24" s="438" t="str">
        <f t="shared" si="0"/>
        <v/>
      </c>
      <c r="I24" s="438" t="str">
        <f t="shared" ref="I24:J24" si="22">H24</f>
        <v/>
      </c>
      <c r="J24" s="438" t="str">
        <f t="shared" si="22"/>
        <v/>
      </c>
      <c r="K24" s="438" t="str">
        <f t="shared" si="17"/>
        <v/>
      </c>
      <c r="L24" s="438" t="str">
        <f t="shared" si="17"/>
        <v/>
      </c>
      <c r="M24" s="438" t="str">
        <f t="shared" si="17"/>
        <v/>
      </c>
      <c r="N24" s="263"/>
      <c r="Q24" s="273"/>
      <c r="T24" s="273"/>
      <c r="W24" s="273"/>
    </row>
    <row r="25" spans="1:23" ht="15" x14ac:dyDescent="0.25">
      <c r="A25" s="67">
        <v>7122</v>
      </c>
      <c r="B25" s="261" t="e">
        <v>#N/A</v>
      </c>
      <c r="F25" s="438" t="s">
        <v>1093</v>
      </c>
      <c r="G25" s="438"/>
      <c r="H25" s="438" t="str">
        <f t="shared" si="0"/>
        <v/>
      </c>
      <c r="I25" s="438" t="str">
        <f t="shared" ref="I25:J25" si="23">H25</f>
        <v/>
      </c>
      <c r="J25" s="438" t="str">
        <f t="shared" si="23"/>
        <v/>
      </c>
      <c r="K25" s="438" t="str">
        <f t="shared" si="17"/>
        <v/>
      </c>
      <c r="L25" s="438" t="str">
        <f t="shared" si="17"/>
        <v/>
      </c>
      <c r="M25" s="438" t="str">
        <f t="shared" si="17"/>
        <v/>
      </c>
      <c r="N25" s="263"/>
      <c r="Q25" s="273"/>
      <c r="T25" s="273"/>
      <c r="W25" s="273"/>
    </row>
    <row r="26" spans="1:23" ht="15" x14ac:dyDescent="0.25">
      <c r="A26" s="67">
        <v>7123</v>
      </c>
      <c r="B26" s="261" t="e">
        <v>#N/A</v>
      </c>
      <c r="F26" s="438" t="s">
        <v>1093</v>
      </c>
      <c r="G26" s="438"/>
      <c r="H26" s="438" t="str">
        <f t="shared" si="0"/>
        <v/>
      </c>
      <c r="I26" s="438" t="str">
        <f t="shared" ref="I26:J26" si="24">H26</f>
        <v/>
      </c>
      <c r="J26" s="438" t="str">
        <f t="shared" si="24"/>
        <v/>
      </c>
      <c r="K26" s="438" t="str">
        <f t="shared" si="17"/>
        <v/>
      </c>
      <c r="L26" s="438" t="str">
        <f t="shared" si="17"/>
        <v/>
      </c>
      <c r="M26" s="438" t="str">
        <f t="shared" si="17"/>
        <v/>
      </c>
      <c r="N26" s="263"/>
      <c r="Q26" s="273"/>
      <c r="T26" s="273"/>
      <c r="W26" s="273"/>
    </row>
    <row r="27" spans="1:23" ht="15" x14ac:dyDescent="0.25">
      <c r="A27" s="265">
        <v>7124</v>
      </c>
      <c r="B27" s="261" t="e">
        <v>#N/A</v>
      </c>
      <c r="C27" s="261">
        <v>2015</v>
      </c>
      <c r="D27" s="261">
        <v>2018</v>
      </c>
      <c r="E27" s="261"/>
      <c r="F27" s="438"/>
      <c r="G27" s="438"/>
      <c r="H27" s="438" t="str">
        <f t="shared" si="0"/>
        <v/>
      </c>
      <c r="I27" s="438" t="str">
        <f t="shared" ref="I27:J27" si="25">H27</f>
        <v/>
      </c>
      <c r="J27" s="438" t="str">
        <f t="shared" si="25"/>
        <v/>
      </c>
      <c r="K27" s="438" t="str">
        <f t="shared" si="17"/>
        <v/>
      </c>
      <c r="L27" s="438" t="str">
        <f t="shared" si="17"/>
        <v/>
      </c>
      <c r="M27" s="438" t="str">
        <f t="shared" si="17"/>
        <v/>
      </c>
      <c r="N27" s="263"/>
      <c r="Q27" s="273"/>
      <c r="T27" s="273"/>
      <c r="W27" s="273"/>
    </row>
    <row r="28" spans="1:23" ht="15" x14ac:dyDescent="0.25">
      <c r="A28" s="67">
        <v>7125</v>
      </c>
      <c r="B28" s="261" t="e">
        <v>#N/A</v>
      </c>
      <c r="F28" s="438" t="s">
        <v>1093</v>
      </c>
      <c r="G28" s="438"/>
      <c r="H28" s="438" t="str">
        <f t="shared" si="0"/>
        <v/>
      </c>
      <c r="I28" s="438" t="str">
        <f t="shared" ref="I28:J28" si="26">H28</f>
        <v/>
      </c>
      <c r="J28" s="438" t="str">
        <f t="shared" si="26"/>
        <v/>
      </c>
      <c r="K28" s="438" t="str">
        <f t="shared" si="17"/>
        <v/>
      </c>
      <c r="L28" s="438" t="str">
        <f t="shared" si="17"/>
        <v/>
      </c>
      <c r="M28" s="438" t="str">
        <f t="shared" si="17"/>
        <v/>
      </c>
      <c r="N28" s="263"/>
      <c r="Q28" s="273"/>
      <c r="T28" s="273"/>
      <c r="W28" s="273"/>
    </row>
    <row r="29" spans="1:23" ht="15" x14ac:dyDescent="0.25">
      <c r="A29" s="67">
        <v>7126</v>
      </c>
      <c r="B29" s="261" t="e">
        <v>#N/A</v>
      </c>
      <c r="F29" s="438" t="s">
        <v>1093</v>
      </c>
      <c r="G29" s="438"/>
      <c r="H29" s="438" t="str">
        <f t="shared" si="0"/>
        <v/>
      </c>
      <c r="I29" s="438" t="str">
        <f t="shared" ref="I29:J29" si="27">H29</f>
        <v/>
      </c>
      <c r="J29" s="438" t="str">
        <f t="shared" si="27"/>
        <v/>
      </c>
      <c r="K29" s="438" t="str">
        <f t="shared" si="17"/>
        <v/>
      </c>
      <c r="L29" s="438" t="str">
        <f t="shared" si="17"/>
        <v/>
      </c>
      <c r="M29" s="438" t="str">
        <f t="shared" si="17"/>
        <v/>
      </c>
      <c r="N29" s="263"/>
      <c r="Q29" s="273"/>
      <c r="T29" s="273"/>
      <c r="W29" s="273"/>
    </row>
    <row r="30" spans="1:23" ht="15" x14ac:dyDescent="0.25">
      <c r="A30" s="67">
        <v>7129</v>
      </c>
      <c r="B30" s="261" t="e">
        <v>#N/A</v>
      </c>
      <c r="F30" s="438" t="s">
        <v>1093</v>
      </c>
      <c r="G30" s="438"/>
      <c r="H30" s="438" t="str">
        <f t="shared" si="0"/>
        <v/>
      </c>
      <c r="I30" s="438" t="str">
        <f t="shared" ref="I30:J30" si="28">H30</f>
        <v/>
      </c>
      <c r="J30" s="438" t="str">
        <f t="shared" si="28"/>
        <v/>
      </c>
      <c r="K30" s="438" t="str">
        <f t="shared" si="17"/>
        <v/>
      </c>
      <c r="L30" s="438" t="str">
        <f t="shared" si="17"/>
        <v/>
      </c>
      <c r="M30" s="438" t="str">
        <f t="shared" si="17"/>
        <v/>
      </c>
      <c r="N30" s="263"/>
      <c r="Q30" s="273"/>
      <c r="T30" s="273"/>
      <c r="W30" s="273"/>
    </row>
    <row r="31" spans="1:23" ht="15" x14ac:dyDescent="0.25">
      <c r="A31" s="67">
        <v>8106</v>
      </c>
      <c r="B31" s="261" t="s">
        <v>171</v>
      </c>
      <c r="C31">
        <v>2023</v>
      </c>
      <c r="F31" s="438" t="s">
        <v>1093</v>
      </c>
      <c r="G31" s="438">
        <v>1.0615000000000001</v>
      </c>
      <c r="H31" s="438">
        <f t="shared" si="0"/>
        <v>1.0615000000000001</v>
      </c>
      <c r="I31" s="438">
        <f t="shared" ref="I31:J31" si="29">H31</f>
        <v>1.0615000000000001</v>
      </c>
      <c r="J31" s="438">
        <f t="shared" si="29"/>
        <v>1.0615000000000001</v>
      </c>
      <c r="K31" s="438">
        <f t="shared" si="17"/>
        <v>1.0615000000000001</v>
      </c>
      <c r="L31" s="438">
        <f t="shared" si="17"/>
        <v>1.0615000000000001</v>
      </c>
      <c r="M31" s="438">
        <f t="shared" si="17"/>
        <v>1.0615000000000001</v>
      </c>
      <c r="N31" s="263"/>
      <c r="Q31" s="273"/>
      <c r="T31" s="273"/>
      <c r="W31" s="273"/>
    </row>
    <row r="32" spans="1:23" ht="15" x14ac:dyDescent="0.25">
      <c r="A32" s="265">
        <v>8107</v>
      </c>
      <c r="B32" s="261" t="s">
        <v>172</v>
      </c>
      <c r="C32" s="261">
        <v>2015</v>
      </c>
      <c r="D32" s="261"/>
      <c r="E32" s="261"/>
      <c r="F32" s="438">
        <v>0.73860000000000003</v>
      </c>
      <c r="G32" s="438">
        <v>0.73860000000000003</v>
      </c>
      <c r="H32" s="438">
        <f t="shared" si="0"/>
        <v>0.73860000000000003</v>
      </c>
      <c r="I32" s="438">
        <f t="shared" ref="I32:J32" si="30">H32</f>
        <v>0.73860000000000003</v>
      </c>
      <c r="J32" s="438">
        <f t="shared" si="30"/>
        <v>0.73860000000000003</v>
      </c>
      <c r="K32" s="438">
        <f t="shared" si="17"/>
        <v>0.73860000000000003</v>
      </c>
      <c r="L32" s="438">
        <f t="shared" si="17"/>
        <v>0.73860000000000003</v>
      </c>
      <c r="M32" s="438">
        <f t="shared" si="17"/>
        <v>0.73860000000000003</v>
      </c>
      <c r="N32" s="263"/>
      <c r="Q32" s="273"/>
      <c r="T32" s="273"/>
      <c r="W32" s="273"/>
    </row>
    <row r="33" spans="1:23" ht="15" x14ac:dyDescent="0.25">
      <c r="A33" s="67">
        <v>8111</v>
      </c>
      <c r="B33" s="261" t="e">
        <v>#N/A</v>
      </c>
      <c r="F33" s="438" t="s">
        <v>1093</v>
      </c>
      <c r="G33" s="438"/>
      <c r="H33" s="438" t="str">
        <f t="shared" si="0"/>
        <v/>
      </c>
      <c r="I33" s="438" t="str">
        <f t="shared" ref="I33:J33" si="31">H33</f>
        <v/>
      </c>
      <c r="J33" s="438" t="str">
        <f t="shared" si="31"/>
        <v/>
      </c>
      <c r="K33" s="438" t="str">
        <f t="shared" si="17"/>
        <v/>
      </c>
      <c r="L33" s="438" t="str">
        <f t="shared" si="17"/>
        <v/>
      </c>
      <c r="M33" s="438" t="str">
        <f t="shared" si="17"/>
        <v/>
      </c>
      <c r="N33" s="263"/>
      <c r="Q33" s="273"/>
      <c r="T33" s="273"/>
      <c r="W33" s="273"/>
    </row>
    <row r="34" spans="1:23" ht="15" x14ac:dyDescent="0.25">
      <c r="A34" s="67">
        <v>9077</v>
      </c>
      <c r="B34" s="261" t="e">
        <v>#N/A</v>
      </c>
      <c r="F34" s="438" t="s">
        <v>1093</v>
      </c>
      <c r="G34" s="438"/>
      <c r="H34" s="438" t="str">
        <f t="shared" si="0"/>
        <v/>
      </c>
      <c r="I34" s="438" t="str">
        <f t="shared" ref="I34:J34" si="32">H34</f>
        <v/>
      </c>
      <c r="J34" s="438" t="str">
        <f t="shared" si="32"/>
        <v/>
      </c>
      <c r="K34" s="438" t="str">
        <f t="shared" si="17"/>
        <v/>
      </c>
      <c r="L34" s="438" t="str">
        <f t="shared" si="17"/>
        <v/>
      </c>
      <c r="M34" s="438" t="str">
        <f t="shared" si="17"/>
        <v/>
      </c>
      <c r="N34" s="263"/>
      <c r="Q34" s="273"/>
      <c r="T34" s="273"/>
      <c r="W34" s="273"/>
    </row>
    <row r="35" spans="1:23" ht="15" x14ac:dyDescent="0.25">
      <c r="A35" s="67">
        <v>9078</v>
      </c>
      <c r="B35" s="261" t="e">
        <v>#N/A</v>
      </c>
      <c r="F35" s="438" t="s">
        <v>1093</v>
      </c>
      <c r="G35" s="438"/>
      <c r="H35" s="438" t="str">
        <f t="shared" si="0"/>
        <v/>
      </c>
      <c r="I35" s="438" t="str">
        <f t="shared" ref="I35:M50" si="33">H35</f>
        <v/>
      </c>
      <c r="J35" s="438" t="str">
        <f t="shared" si="33"/>
        <v/>
      </c>
      <c r="K35" s="438" t="str">
        <f t="shared" si="33"/>
        <v/>
      </c>
      <c r="L35" s="438" t="str">
        <f t="shared" si="33"/>
        <v/>
      </c>
      <c r="M35" s="438" t="str">
        <f t="shared" si="33"/>
        <v/>
      </c>
      <c r="N35" s="263"/>
      <c r="Q35" s="273"/>
      <c r="T35" s="273"/>
      <c r="W35" s="273"/>
    </row>
    <row r="36" spans="1:23" ht="15" x14ac:dyDescent="0.25">
      <c r="A36" s="67">
        <v>9079</v>
      </c>
      <c r="B36" s="261" t="s">
        <v>176</v>
      </c>
      <c r="C36">
        <v>2020</v>
      </c>
      <c r="D36">
        <v>2023</v>
      </c>
      <c r="F36" s="438">
        <v>0.67400000000000004</v>
      </c>
      <c r="G36" s="438">
        <v>0.67400000000000004</v>
      </c>
      <c r="H36" s="438"/>
      <c r="I36" s="438"/>
      <c r="J36" s="438"/>
      <c r="K36" s="438">
        <f t="shared" si="33"/>
        <v>0</v>
      </c>
      <c r="L36" s="438">
        <f t="shared" si="33"/>
        <v>0</v>
      </c>
      <c r="M36" s="438">
        <f t="shared" si="33"/>
        <v>0</v>
      </c>
      <c r="N36" s="263"/>
      <c r="Q36" s="273"/>
      <c r="T36" s="273"/>
      <c r="W36" s="273"/>
    </row>
    <row r="37" spans="1:23" ht="15" x14ac:dyDescent="0.25">
      <c r="A37" s="67">
        <v>9080</v>
      </c>
      <c r="B37" s="261" t="e">
        <v>#N/A</v>
      </c>
      <c r="F37" s="438" t="s">
        <v>1093</v>
      </c>
      <c r="G37" s="438"/>
      <c r="H37" s="438" t="str">
        <f t="shared" si="0"/>
        <v/>
      </c>
      <c r="I37" s="438" t="str">
        <f t="shared" ref="I37:J37" si="34">H37</f>
        <v/>
      </c>
      <c r="J37" s="438" t="str">
        <f t="shared" si="34"/>
        <v/>
      </c>
      <c r="K37" s="438" t="str">
        <f t="shared" si="33"/>
        <v/>
      </c>
      <c r="L37" s="438" t="str">
        <f t="shared" si="33"/>
        <v/>
      </c>
      <c r="M37" s="438" t="str">
        <f t="shared" si="33"/>
        <v/>
      </c>
      <c r="N37" s="263"/>
      <c r="Q37" s="273"/>
      <c r="T37" s="273"/>
      <c r="W37" s="273"/>
    </row>
    <row r="38" spans="1:23" ht="15" x14ac:dyDescent="0.25">
      <c r="A38" s="67">
        <v>10087</v>
      </c>
      <c r="B38" s="261" t="e">
        <v>#N/A</v>
      </c>
      <c r="F38" s="438" t="s">
        <v>1093</v>
      </c>
      <c r="G38" s="438"/>
      <c r="H38" s="438" t="str">
        <f t="shared" si="0"/>
        <v/>
      </c>
      <c r="I38" s="438" t="str">
        <f t="shared" ref="I38:J38" si="35">H38</f>
        <v/>
      </c>
      <c r="J38" s="438" t="str">
        <f t="shared" si="35"/>
        <v/>
      </c>
      <c r="K38" s="438" t="str">
        <f t="shared" si="33"/>
        <v/>
      </c>
      <c r="L38" s="438" t="str">
        <f t="shared" si="33"/>
        <v/>
      </c>
      <c r="M38" s="438" t="str">
        <f t="shared" si="33"/>
        <v/>
      </c>
      <c r="N38" s="263"/>
      <c r="Q38" s="273"/>
      <c r="T38" s="273"/>
      <c r="W38" s="273"/>
    </row>
    <row r="39" spans="1:23" ht="15" x14ac:dyDescent="0.25">
      <c r="A39" s="67">
        <v>10089</v>
      </c>
      <c r="B39" s="261" t="e">
        <v>#N/A</v>
      </c>
      <c r="F39" s="438" t="s">
        <v>1093</v>
      </c>
      <c r="G39" s="438"/>
      <c r="H39" s="438" t="str">
        <f t="shared" si="0"/>
        <v/>
      </c>
      <c r="I39" s="438" t="str">
        <f t="shared" ref="I39:J39" si="36">H39</f>
        <v/>
      </c>
      <c r="J39" s="438" t="str">
        <f t="shared" si="36"/>
        <v/>
      </c>
      <c r="K39" s="438" t="str">
        <f t="shared" si="33"/>
        <v/>
      </c>
      <c r="L39" s="438" t="str">
        <f t="shared" si="33"/>
        <v/>
      </c>
      <c r="M39" s="438" t="str">
        <f t="shared" si="33"/>
        <v/>
      </c>
      <c r="N39" s="263"/>
      <c r="Q39" s="273"/>
      <c r="T39" s="273"/>
      <c r="W39" s="273"/>
    </row>
    <row r="40" spans="1:23" ht="15" x14ac:dyDescent="0.25">
      <c r="A40" s="67">
        <v>10090</v>
      </c>
      <c r="B40" s="261" t="e">
        <v>#N/A</v>
      </c>
      <c r="F40" s="438" t="s">
        <v>1093</v>
      </c>
      <c r="G40" s="438"/>
      <c r="H40" s="438" t="str">
        <f t="shared" si="0"/>
        <v/>
      </c>
      <c r="I40" s="438" t="str">
        <f t="shared" ref="I40:J40" si="37">H40</f>
        <v/>
      </c>
      <c r="J40" s="438" t="str">
        <f t="shared" si="37"/>
        <v/>
      </c>
      <c r="K40" s="438" t="str">
        <f t="shared" si="33"/>
        <v/>
      </c>
      <c r="L40" s="438" t="str">
        <f t="shared" si="33"/>
        <v/>
      </c>
      <c r="M40" s="438" t="str">
        <f t="shared" si="33"/>
        <v/>
      </c>
      <c r="N40" s="263"/>
      <c r="Q40" s="273"/>
      <c r="T40" s="273"/>
      <c r="W40" s="273"/>
    </row>
    <row r="41" spans="1:23" ht="15" x14ac:dyDescent="0.25">
      <c r="A41" s="67">
        <v>10091</v>
      </c>
      <c r="B41" s="261" t="e">
        <v>#N/A</v>
      </c>
      <c r="F41" s="438" t="s">
        <v>1093</v>
      </c>
      <c r="G41" s="438"/>
      <c r="H41" s="438" t="str">
        <f t="shared" si="0"/>
        <v/>
      </c>
      <c r="I41" s="438" t="str">
        <f t="shared" ref="I41:J41" si="38">H41</f>
        <v/>
      </c>
      <c r="J41" s="438" t="str">
        <f t="shared" si="38"/>
        <v/>
      </c>
      <c r="K41" s="438" t="str">
        <f t="shared" si="33"/>
        <v/>
      </c>
      <c r="L41" s="438" t="str">
        <f t="shared" si="33"/>
        <v/>
      </c>
      <c r="M41" s="438" t="str">
        <f t="shared" si="33"/>
        <v/>
      </c>
      <c r="N41" s="263"/>
      <c r="Q41" s="273"/>
      <c r="T41" s="273"/>
      <c r="W41" s="273"/>
    </row>
    <row r="42" spans="1:23" ht="15" x14ac:dyDescent="0.25">
      <c r="A42" s="67">
        <v>10092</v>
      </c>
      <c r="B42" s="261" t="e">
        <v>#N/A</v>
      </c>
      <c r="F42" s="438" t="s">
        <v>1093</v>
      </c>
      <c r="G42" s="438"/>
      <c r="H42" s="438" t="str">
        <f t="shared" si="0"/>
        <v/>
      </c>
      <c r="I42" s="438" t="str">
        <f t="shared" ref="I42:J42" si="39">H42</f>
        <v/>
      </c>
      <c r="J42" s="438" t="str">
        <f t="shared" si="39"/>
        <v/>
      </c>
      <c r="K42" s="438" t="str">
        <f t="shared" si="33"/>
        <v/>
      </c>
      <c r="L42" s="438" t="str">
        <f t="shared" si="33"/>
        <v/>
      </c>
      <c r="M42" s="438" t="str">
        <f t="shared" si="33"/>
        <v/>
      </c>
      <c r="N42" s="263"/>
      <c r="Q42" s="273"/>
      <c r="T42" s="273"/>
      <c r="W42" s="273"/>
    </row>
    <row r="43" spans="1:23" ht="15" x14ac:dyDescent="0.25">
      <c r="A43" s="265">
        <v>10093</v>
      </c>
      <c r="B43" s="261" t="s">
        <v>183</v>
      </c>
      <c r="C43" s="261">
        <v>2016</v>
      </c>
      <c r="D43" s="261"/>
      <c r="E43" s="261"/>
      <c r="F43" s="438">
        <v>0.43630000000000002</v>
      </c>
      <c r="G43" s="438">
        <v>0.48749999999999999</v>
      </c>
      <c r="H43" s="438">
        <f t="shared" si="0"/>
        <v>0.48749999999999999</v>
      </c>
      <c r="I43" s="438">
        <f t="shared" ref="I43:J43" si="40">H43</f>
        <v>0.48749999999999999</v>
      </c>
      <c r="J43" s="438">
        <f t="shared" si="40"/>
        <v>0.48749999999999999</v>
      </c>
      <c r="K43" s="438">
        <f t="shared" si="33"/>
        <v>0.48749999999999999</v>
      </c>
      <c r="L43" s="438">
        <f t="shared" si="33"/>
        <v>0.48749999999999999</v>
      </c>
      <c r="M43" s="438">
        <f t="shared" si="33"/>
        <v>0.48749999999999999</v>
      </c>
      <c r="N43" s="263"/>
      <c r="Q43" s="273"/>
      <c r="T43" s="273"/>
      <c r="W43" s="273"/>
    </row>
    <row r="44" spans="1:23" ht="15" x14ac:dyDescent="0.25">
      <c r="A44" s="67">
        <v>11076</v>
      </c>
      <c r="B44" s="261" t="e">
        <v>#N/A</v>
      </c>
      <c r="F44" s="438" t="s">
        <v>1093</v>
      </c>
      <c r="G44" s="438"/>
      <c r="H44" s="438" t="str">
        <f t="shared" si="0"/>
        <v/>
      </c>
      <c r="I44" s="438" t="str">
        <f t="shared" ref="I44:J44" si="41">H44</f>
        <v/>
      </c>
      <c r="J44" s="438" t="str">
        <f t="shared" si="41"/>
        <v/>
      </c>
      <c r="K44" s="438" t="str">
        <f t="shared" si="33"/>
        <v/>
      </c>
      <c r="L44" s="438" t="str">
        <f t="shared" si="33"/>
        <v/>
      </c>
      <c r="M44" s="438" t="str">
        <f t="shared" si="33"/>
        <v/>
      </c>
      <c r="N44" s="263"/>
      <c r="Q44" s="273"/>
      <c r="T44" s="273"/>
      <c r="W44" s="273"/>
    </row>
    <row r="45" spans="1:23" ht="15" x14ac:dyDescent="0.25">
      <c r="A45" s="67">
        <v>11078</v>
      </c>
      <c r="B45" s="261" t="e">
        <v>#N/A</v>
      </c>
      <c r="F45" s="438" t="s">
        <v>1093</v>
      </c>
      <c r="G45" s="438"/>
      <c r="H45" s="438" t="str">
        <f t="shared" si="0"/>
        <v/>
      </c>
      <c r="I45" s="438" t="str">
        <f t="shared" ref="I45:J45" si="42">H45</f>
        <v/>
      </c>
      <c r="J45" s="438" t="str">
        <f t="shared" si="42"/>
        <v/>
      </c>
      <c r="K45" s="438" t="str">
        <f t="shared" si="33"/>
        <v/>
      </c>
      <c r="L45" s="438" t="str">
        <f t="shared" si="33"/>
        <v/>
      </c>
      <c r="M45" s="438" t="str">
        <f t="shared" si="33"/>
        <v/>
      </c>
      <c r="N45" s="263"/>
      <c r="Q45" s="273"/>
      <c r="T45" s="273"/>
      <c r="W45" s="273"/>
    </row>
    <row r="46" spans="1:23" ht="15" x14ac:dyDescent="0.25">
      <c r="A46" s="67">
        <v>11079</v>
      </c>
      <c r="B46" s="261" t="e">
        <v>#N/A</v>
      </c>
      <c r="F46" s="438" t="s">
        <v>1093</v>
      </c>
      <c r="G46" s="438"/>
      <c r="H46" s="438" t="str">
        <f t="shared" si="0"/>
        <v/>
      </c>
      <c r="I46" s="438" t="str">
        <f t="shared" ref="I46:J46" si="43">H46</f>
        <v/>
      </c>
      <c r="J46" s="438" t="str">
        <f t="shared" si="43"/>
        <v/>
      </c>
      <c r="K46" s="438" t="str">
        <f t="shared" si="33"/>
        <v/>
      </c>
      <c r="L46" s="438" t="str">
        <f t="shared" si="33"/>
        <v/>
      </c>
      <c r="M46" s="438" t="str">
        <f t="shared" si="33"/>
        <v/>
      </c>
      <c r="N46" s="263"/>
      <c r="Q46" s="273"/>
      <c r="T46" s="273"/>
      <c r="W46" s="273"/>
    </row>
    <row r="47" spans="1:23" ht="15" x14ac:dyDescent="0.25">
      <c r="A47" s="265">
        <v>11082</v>
      </c>
      <c r="B47" s="261" t="s">
        <v>187</v>
      </c>
      <c r="C47" s="261">
        <v>2017</v>
      </c>
      <c r="D47" s="261"/>
      <c r="E47" s="261"/>
      <c r="F47" s="438">
        <v>0.65869999999999995</v>
      </c>
      <c r="G47" s="438">
        <v>0.65869999999999995</v>
      </c>
      <c r="H47" s="438">
        <f t="shared" si="0"/>
        <v>0.65869999999999995</v>
      </c>
      <c r="I47" s="438">
        <f t="shared" ref="I47:J47" si="44">H47</f>
        <v>0.65869999999999995</v>
      </c>
      <c r="J47" s="438">
        <f t="shared" si="44"/>
        <v>0.65869999999999995</v>
      </c>
      <c r="K47" s="438">
        <f t="shared" si="33"/>
        <v>0.65869999999999995</v>
      </c>
      <c r="L47" s="438">
        <f t="shared" si="33"/>
        <v>0.65869999999999995</v>
      </c>
      <c r="M47" s="438">
        <f t="shared" si="33"/>
        <v>0.65869999999999995</v>
      </c>
      <c r="N47" s="263"/>
      <c r="Q47" s="273"/>
      <c r="T47" s="273"/>
      <c r="W47" s="273"/>
    </row>
    <row r="48" spans="1:23" ht="15" x14ac:dyDescent="0.25">
      <c r="A48" s="67">
        <v>12108</v>
      </c>
      <c r="B48" s="261" t="e">
        <v>#N/A</v>
      </c>
      <c r="F48" s="438" t="s">
        <v>1093</v>
      </c>
      <c r="G48" s="438"/>
      <c r="H48" s="438" t="str">
        <f t="shared" si="0"/>
        <v/>
      </c>
      <c r="I48" s="438" t="str">
        <f t="shared" ref="I48:J48" si="45">H48</f>
        <v/>
      </c>
      <c r="J48" s="438" t="str">
        <f t="shared" si="45"/>
        <v/>
      </c>
      <c r="K48" s="438" t="str">
        <f t="shared" si="33"/>
        <v/>
      </c>
      <c r="L48" s="438" t="str">
        <f t="shared" si="33"/>
        <v/>
      </c>
      <c r="M48" s="438" t="str">
        <f t="shared" si="33"/>
        <v/>
      </c>
      <c r="N48" s="263"/>
      <c r="Q48" s="273"/>
      <c r="T48" s="273"/>
      <c r="W48" s="273"/>
    </row>
    <row r="49" spans="1:23" ht="15" x14ac:dyDescent="0.25">
      <c r="A49" s="67">
        <v>12109</v>
      </c>
      <c r="B49" s="261" t="s">
        <v>189</v>
      </c>
      <c r="C49">
        <v>2018</v>
      </c>
      <c r="F49" s="438">
        <v>0.70589999999999997</v>
      </c>
      <c r="G49" s="438">
        <v>0.70589999999999997</v>
      </c>
      <c r="H49" s="438">
        <f t="shared" si="0"/>
        <v>0.70589999999999997</v>
      </c>
      <c r="I49" s="438">
        <f t="shared" ref="I49:J49" si="46">H49</f>
        <v>0.70589999999999997</v>
      </c>
      <c r="J49" s="438">
        <f t="shared" si="46"/>
        <v>0.70589999999999997</v>
      </c>
      <c r="K49" s="438">
        <f t="shared" si="33"/>
        <v>0.70589999999999997</v>
      </c>
      <c r="L49" s="438">
        <f t="shared" si="33"/>
        <v>0.70589999999999997</v>
      </c>
      <c r="M49" s="438">
        <f t="shared" si="33"/>
        <v>0.70589999999999997</v>
      </c>
      <c r="N49" s="263"/>
      <c r="Q49" s="273"/>
      <c r="T49" s="273"/>
      <c r="W49" s="273"/>
    </row>
    <row r="50" spans="1:23" ht="15" x14ac:dyDescent="0.25">
      <c r="A50" s="67">
        <v>12110</v>
      </c>
      <c r="B50" s="261" t="e">
        <v>#N/A</v>
      </c>
      <c r="F50" s="438" t="s">
        <v>1093</v>
      </c>
      <c r="G50" s="438"/>
      <c r="H50" s="438" t="str">
        <f t="shared" si="0"/>
        <v/>
      </c>
      <c r="I50" s="438" t="str">
        <f t="shared" ref="I50:J50" si="47">H50</f>
        <v/>
      </c>
      <c r="J50" s="438" t="str">
        <f t="shared" si="47"/>
        <v/>
      </c>
      <c r="K50" s="438" t="str">
        <f t="shared" si="33"/>
        <v/>
      </c>
      <c r="L50" s="438" t="str">
        <f t="shared" si="33"/>
        <v/>
      </c>
      <c r="M50" s="438" t="str">
        <f t="shared" si="33"/>
        <v/>
      </c>
      <c r="N50" s="263"/>
      <c r="Q50" s="273"/>
      <c r="T50" s="273"/>
      <c r="W50" s="273"/>
    </row>
    <row r="51" spans="1:23" ht="15" x14ac:dyDescent="0.25">
      <c r="A51" s="67">
        <v>13054</v>
      </c>
      <c r="B51" s="261" t="e">
        <v>#N/A</v>
      </c>
      <c r="F51" s="438" t="s">
        <v>1093</v>
      </c>
      <c r="G51" s="438"/>
      <c r="H51" s="438" t="str">
        <f t="shared" si="0"/>
        <v/>
      </c>
      <c r="I51" s="438" t="str">
        <f t="shared" ref="I51:M66" si="48">H51</f>
        <v/>
      </c>
      <c r="J51" s="438" t="str">
        <f t="shared" si="48"/>
        <v/>
      </c>
      <c r="K51" s="438" t="str">
        <f t="shared" si="48"/>
        <v/>
      </c>
      <c r="L51" s="438" t="str">
        <f t="shared" si="48"/>
        <v/>
      </c>
      <c r="M51" s="438" t="str">
        <f t="shared" si="48"/>
        <v/>
      </c>
      <c r="N51" s="263"/>
      <c r="Q51" s="273"/>
      <c r="T51" s="273"/>
      <c r="W51" s="273"/>
    </row>
    <row r="52" spans="1:23" ht="15" x14ac:dyDescent="0.25">
      <c r="A52" s="67">
        <v>13055</v>
      </c>
      <c r="B52" s="261" t="e">
        <v>#N/A</v>
      </c>
      <c r="F52" s="438" t="s">
        <v>1093</v>
      </c>
      <c r="G52" s="438"/>
      <c r="H52" s="438" t="str">
        <f t="shared" si="0"/>
        <v/>
      </c>
      <c r="I52" s="438" t="str">
        <f t="shared" ref="I52:J52" si="49">H52</f>
        <v/>
      </c>
      <c r="J52" s="438" t="str">
        <f t="shared" si="49"/>
        <v/>
      </c>
      <c r="K52" s="438" t="str">
        <f t="shared" si="48"/>
        <v/>
      </c>
      <c r="L52" s="438" t="str">
        <f t="shared" si="48"/>
        <v/>
      </c>
      <c r="M52" s="438" t="str">
        <f t="shared" si="48"/>
        <v/>
      </c>
      <c r="N52" s="263"/>
      <c r="Q52" s="273"/>
      <c r="T52" s="273"/>
      <c r="W52" s="273"/>
    </row>
    <row r="53" spans="1:23" ht="15" x14ac:dyDescent="0.25">
      <c r="A53" s="67">
        <v>13057</v>
      </c>
      <c r="B53" s="261" t="e">
        <v>#N/A</v>
      </c>
      <c r="F53" s="438" t="s">
        <v>1093</v>
      </c>
      <c r="G53" s="438"/>
      <c r="H53" s="438" t="str">
        <f t="shared" si="0"/>
        <v/>
      </c>
      <c r="I53" s="438" t="str">
        <f t="shared" ref="I53:J53" si="50">H53</f>
        <v/>
      </c>
      <c r="J53" s="438" t="str">
        <f t="shared" si="50"/>
        <v/>
      </c>
      <c r="K53" s="438" t="str">
        <f t="shared" si="48"/>
        <v/>
      </c>
      <c r="L53" s="438" t="str">
        <f t="shared" si="48"/>
        <v/>
      </c>
      <c r="M53" s="438" t="str">
        <f t="shared" si="48"/>
        <v/>
      </c>
      <c r="N53" s="263"/>
      <c r="Q53" s="273"/>
      <c r="T53" s="273"/>
      <c r="W53" s="273"/>
    </row>
    <row r="54" spans="1:23" ht="15" x14ac:dyDescent="0.25">
      <c r="A54" s="67">
        <v>13058</v>
      </c>
      <c r="B54" s="261" t="e">
        <v>#N/A</v>
      </c>
      <c r="F54" s="438" t="s">
        <v>1093</v>
      </c>
      <c r="G54" s="438"/>
      <c r="H54" s="438" t="str">
        <f t="shared" si="0"/>
        <v/>
      </c>
      <c r="I54" s="438" t="str">
        <f t="shared" ref="I54:J54" si="51">H54</f>
        <v/>
      </c>
      <c r="J54" s="438" t="str">
        <f t="shared" si="51"/>
        <v/>
      </c>
      <c r="K54" s="438" t="str">
        <f t="shared" si="48"/>
        <v/>
      </c>
      <c r="L54" s="438" t="str">
        <f t="shared" si="48"/>
        <v/>
      </c>
      <c r="M54" s="438" t="str">
        <f t="shared" si="48"/>
        <v/>
      </c>
      <c r="N54" s="263"/>
      <c r="Q54" s="273"/>
      <c r="T54" s="273"/>
      <c r="W54" s="273"/>
    </row>
    <row r="55" spans="1:23" ht="15" x14ac:dyDescent="0.25">
      <c r="A55" s="67">
        <v>13059</v>
      </c>
      <c r="B55" s="261" t="e">
        <v>#N/A</v>
      </c>
      <c r="F55" s="438" t="s">
        <v>1093</v>
      </c>
      <c r="G55" s="438"/>
      <c r="H55" s="438" t="str">
        <f t="shared" si="0"/>
        <v/>
      </c>
      <c r="I55" s="438" t="str">
        <f t="shared" ref="I55:J55" si="52">H55</f>
        <v/>
      </c>
      <c r="J55" s="438" t="str">
        <f t="shared" si="52"/>
        <v/>
      </c>
      <c r="K55" s="438" t="str">
        <f t="shared" si="48"/>
        <v/>
      </c>
      <c r="L55" s="438" t="str">
        <f t="shared" si="48"/>
        <v/>
      </c>
      <c r="M55" s="438" t="str">
        <f t="shared" si="48"/>
        <v/>
      </c>
      <c r="N55" s="263"/>
      <c r="Q55" s="273"/>
      <c r="T55" s="273"/>
      <c r="W55" s="273"/>
    </row>
    <row r="56" spans="1:23" ht="15" x14ac:dyDescent="0.25">
      <c r="A56" s="67">
        <v>13060</v>
      </c>
      <c r="B56" s="261" t="e">
        <v>#N/A</v>
      </c>
      <c r="F56" s="438" t="s">
        <v>1093</v>
      </c>
      <c r="G56" s="438"/>
      <c r="H56" s="438" t="str">
        <f t="shared" si="0"/>
        <v/>
      </c>
      <c r="I56" s="438" t="str">
        <f t="shared" ref="I56:J56" si="53">H56</f>
        <v/>
      </c>
      <c r="J56" s="438" t="str">
        <f t="shared" si="53"/>
        <v/>
      </c>
      <c r="K56" s="438" t="str">
        <f t="shared" si="48"/>
        <v/>
      </c>
      <c r="L56" s="438" t="str">
        <f t="shared" si="48"/>
        <v/>
      </c>
      <c r="M56" s="438" t="str">
        <f t="shared" si="48"/>
        <v/>
      </c>
      <c r="N56" s="263"/>
      <c r="Q56" s="273"/>
      <c r="T56" s="273"/>
      <c r="W56" s="273"/>
    </row>
    <row r="57" spans="1:23" ht="15" x14ac:dyDescent="0.25">
      <c r="A57" s="67">
        <v>13061</v>
      </c>
      <c r="B57" s="261" t="e">
        <v>#N/A</v>
      </c>
      <c r="F57" s="438" t="s">
        <v>1093</v>
      </c>
      <c r="G57" s="438"/>
      <c r="H57" s="438" t="str">
        <f t="shared" si="0"/>
        <v/>
      </c>
      <c r="I57" s="438" t="str">
        <f t="shared" ref="I57:J57" si="54">H57</f>
        <v/>
      </c>
      <c r="J57" s="438" t="str">
        <f t="shared" si="54"/>
        <v/>
      </c>
      <c r="K57" s="438" t="str">
        <f t="shared" si="48"/>
        <v/>
      </c>
      <c r="L57" s="438" t="str">
        <f t="shared" si="48"/>
        <v/>
      </c>
      <c r="M57" s="438" t="str">
        <f t="shared" si="48"/>
        <v/>
      </c>
      <c r="N57" s="263"/>
      <c r="Q57" s="273"/>
      <c r="T57" s="273"/>
      <c r="W57" s="273"/>
    </row>
    <row r="58" spans="1:23" ht="15" x14ac:dyDescent="0.25">
      <c r="A58" s="67">
        <v>13062</v>
      </c>
      <c r="B58" s="261" t="s">
        <v>198</v>
      </c>
      <c r="C58">
        <v>2020</v>
      </c>
      <c r="F58" s="438">
        <v>0.75129999999999997</v>
      </c>
      <c r="G58" s="438">
        <v>0.75129999999999997</v>
      </c>
      <c r="H58" s="438">
        <f t="shared" si="0"/>
        <v>0.75129999999999997</v>
      </c>
      <c r="I58" s="438">
        <f t="shared" ref="I58:J58" si="55">H58</f>
        <v>0.75129999999999997</v>
      </c>
      <c r="J58" s="438">
        <f t="shared" si="55"/>
        <v>0.75129999999999997</v>
      </c>
      <c r="K58" s="438">
        <f t="shared" si="48"/>
        <v>0.75129999999999997</v>
      </c>
      <c r="L58" s="438">
        <f t="shared" si="48"/>
        <v>0.75129999999999997</v>
      </c>
      <c r="M58" s="438">
        <f t="shared" si="48"/>
        <v>0.75129999999999997</v>
      </c>
      <c r="N58" s="263"/>
      <c r="Q58" s="273"/>
      <c r="T58" s="273"/>
      <c r="W58" s="273"/>
    </row>
    <row r="59" spans="1:23" ht="15" x14ac:dyDescent="0.25">
      <c r="A59" s="67">
        <v>14126</v>
      </c>
      <c r="B59" s="261" t="e">
        <v>#N/A</v>
      </c>
      <c r="F59" s="438" t="s">
        <v>1093</v>
      </c>
      <c r="G59" s="438"/>
      <c r="H59" s="438" t="str">
        <f t="shared" si="0"/>
        <v/>
      </c>
      <c r="I59" s="438" t="str">
        <f t="shared" ref="I59:J59" si="56">H59</f>
        <v/>
      </c>
      <c r="J59" s="438" t="str">
        <f t="shared" si="56"/>
        <v/>
      </c>
      <c r="K59" s="438" t="str">
        <f t="shared" si="48"/>
        <v/>
      </c>
      <c r="L59" s="438" t="str">
        <f t="shared" si="48"/>
        <v/>
      </c>
      <c r="M59" s="438" t="str">
        <f t="shared" si="48"/>
        <v/>
      </c>
      <c r="N59" s="263"/>
      <c r="Q59" s="273"/>
      <c r="T59" s="273"/>
      <c r="W59" s="273"/>
    </row>
    <row r="60" spans="1:23" ht="15" x14ac:dyDescent="0.25">
      <c r="A60" s="67">
        <v>14127</v>
      </c>
      <c r="B60" s="261" t="e">
        <v>#N/A</v>
      </c>
      <c r="F60" s="438" t="s">
        <v>1093</v>
      </c>
      <c r="G60" s="438"/>
      <c r="H60" s="438" t="str">
        <f t="shared" si="0"/>
        <v/>
      </c>
      <c r="I60" s="438" t="str">
        <f t="shared" ref="I60:J60" si="57">H60</f>
        <v/>
      </c>
      <c r="J60" s="438" t="str">
        <f t="shared" si="57"/>
        <v/>
      </c>
      <c r="K60" s="438" t="str">
        <f t="shared" si="48"/>
        <v/>
      </c>
      <c r="L60" s="438" t="str">
        <f t="shared" si="48"/>
        <v/>
      </c>
      <c r="M60" s="438" t="str">
        <f t="shared" si="48"/>
        <v/>
      </c>
      <c r="N60" s="263"/>
      <c r="Q60" s="273"/>
      <c r="T60" s="273"/>
      <c r="W60" s="273"/>
    </row>
    <row r="61" spans="1:23" ht="15" x14ac:dyDescent="0.25">
      <c r="A61" s="67">
        <v>14129</v>
      </c>
      <c r="B61" s="261" t="e">
        <v>#N/A</v>
      </c>
      <c r="F61" s="438" t="s">
        <v>1093</v>
      </c>
      <c r="G61" s="438"/>
      <c r="H61" s="438" t="str">
        <f t="shared" si="0"/>
        <v/>
      </c>
      <c r="I61" s="438" t="str">
        <f t="shared" ref="I61:J61" si="58">H61</f>
        <v/>
      </c>
      <c r="J61" s="438" t="str">
        <f t="shared" si="58"/>
        <v/>
      </c>
      <c r="K61" s="438" t="str">
        <f t="shared" si="48"/>
        <v/>
      </c>
      <c r="L61" s="438" t="str">
        <f t="shared" si="48"/>
        <v/>
      </c>
      <c r="M61" s="438" t="str">
        <f t="shared" si="48"/>
        <v/>
      </c>
      <c r="N61" s="263"/>
      <c r="Q61" s="273"/>
      <c r="T61" s="273"/>
      <c r="W61" s="273"/>
    </row>
    <row r="62" spans="1:23" ht="15" x14ac:dyDescent="0.25">
      <c r="A62" s="67">
        <v>14130</v>
      </c>
      <c r="B62" s="261" t="e">
        <v>#N/A</v>
      </c>
      <c r="F62" s="438" t="s">
        <v>1093</v>
      </c>
      <c r="G62" s="438"/>
      <c r="H62" s="438" t="str">
        <f t="shared" si="0"/>
        <v/>
      </c>
      <c r="I62" s="438" t="str">
        <f t="shared" ref="I62:J62" si="59">H62</f>
        <v/>
      </c>
      <c r="J62" s="438" t="str">
        <f t="shared" si="59"/>
        <v/>
      </c>
      <c r="K62" s="438" t="str">
        <f t="shared" si="48"/>
        <v/>
      </c>
      <c r="L62" s="438" t="str">
        <f t="shared" si="48"/>
        <v/>
      </c>
      <c r="M62" s="438" t="str">
        <f t="shared" si="48"/>
        <v/>
      </c>
      <c r="N62" s="263"/>
      <c r="Q62" s="273"/>
      <c r="T62" s="273"/>
      <c r="W62" s="273"/>
    </row>
    <row r="63" spans="1:23" ht="15" x14ac:dyDescent="0.25">
      <c r="A63" s="67">
        <v>15001</v>
      </c>
      <c r="B63" s="261" t="e">
        <v>#N/A</v>
      </c>
      <c r="F63" s="438" t="s">
        <v>1093</v>
      </c>
      <c r="G63" s="438"/>
      <c r="H63" s="438" t="str">
        <f t="shared" si="0"/>
        <v/>
      </c>
      <c r="I63" s="438" t="str">
        <f t="shared" ref="I63:J63" si="60">H63</f>
        <v/>
      </c>
      <c r="J63" s="438" t="str">
        <f t="shared" si="60"/>
        <v/>
      </c>
      <c r="K63" s="438" t="str">
        <f t="shared" si="48"/>
        <v/>
      </c>
      <c r="L63" s="438" t="str">
        <f t="shared" si="48"/>
        <v/>
      </c>
      <c r="M63" s="438" t="str">
        <f t="shared" si="48"/>
        <v/>
      </c>
      <c r="N63" s="263"/>
      <c r="Q63" s="273"/>
      <c r="T63" s="273"/>
      <c r="W63" s="273"/>
    </row>
    <row r="64" spans="1:23" ht="15" x14ac:dyDescent="0.25">
      <c r="A64" s="67">
        <v>15002</v>
      </c>
      <c r="B64" s="261" t="e">
        <v>#N/A</v>
      </c>
      <c r="F64" s="438" t="s">
        <v>1093</v>
      </c>
      <c r="G64" s="438"/>
      <c r="H64" s="438" t="str">
        <f t="shared" si="0"/>
        <v/>
      </c>
      <c r="I64" s="438" t="str">
        <f t="shared" ref="I64:J64" si="61">H64</f>
        <v/>
      </c>
      <c r="J64" s="438" t="str">
        <f t="shared" si="61"/>
        <v/>
      </c>
      <c r="K64" s="438" t="str">
        <f t="shared" si="48"/>
        <v/>
      </c>
      <c r="L64" s="438" t="str">
        <f t="shared" si="48"/>
        <v/>
      </c>
      <c r="M64" s="438" t="str">
        <f t="shared" si="48"/>
        <v/>
      </c>
      <c r="N64" s="263"/>
      <c r="Q64" s="273"/>
      <c r="T64" s="273"/>
      <c r="W64" s="273"/>
    </row>
    <row r="65" spans="1:23" ht="15" x14ac:dyDescent="0.25">
      <c r="A65" s="67">
        <v>15003</v>
      </c>
      <c r="B65" s="261" t="e">
        <v>#N/A</v>
      </c>
      <c r="F65" s="438" t="s">
        <v>1093</v>
      </c>
      <c r="G65" s="438"/>
      <c r="H65" s="438" t="str">
        <f t="shared" si="0"/>
        <v/>
      </c>
      <c r="I65" s="438" t="str">
        <f t="shared" ref="I65:J65" si="62">H65</f>
        <v/>
      </c>
      <c r="J65" s="438" t="str">
        <f t="shared" si="62"/>
        <v/>
      </c>
      <c r="K65" s="438" t="str">
        <f t="shared" si="48"/>
        <v/>
      </c>
      <c r="L65" s="438" t="str">
        <f t="shared" si="48"/>
        <v/>
      </c>
      <c r="M65" s="438" t="str">
        <f t="shared" si="48"/>
        <v/>
      </c>
      <c r="N65" s="263"/>
      <c r="Q65" s="273"/>
      <c r="T65" s="273"/>
      <c r="W65" s="273"/>
    </row>
    <row r="66" spans="1:23" ht="15" x14ac:dyDescent="0.25">
      <c r="A66" s="265">
        <v>15004</v>
      </c>
      <c r="B66" s="261" t="e">
        <v>#N/A</v>
      </c>
      <c r="C66" s="261">
        <v>2015</v>
      </c>
      <c r="D66" s="261">
        <v>2022</v>
      </c>
      <c r="E66" s="261"/>
      <c r="F66" s="438">
        <v>0.83309999999999995</v>
      </c>
      <c r="G66" s="438"/>
      <c r="H66" s="438" t="str">
        <f t="shared" si="0"/>
        <v/>
      </c>
      <c r="I66" s="438" t="str">
        <f t="shared" ref="I66:J66" si="63">H66</f>
        <v/>
      </c>
      <c r="J66" s="438" t="str">
        <f t="shared" si="63"/>
        <v/>
      </c>
      <c r="K66" s="438" t="str">
        <f t="shared" si="48"/>
        <v/>
      </c>
      <c r="L66" s="438" t="str">
        <f t="shared" si="48"/>
        <v/>
      </c>
      <c r="M66" s="438" t="str">
        <f t="shared" si="48"/>
        <v/>
      </c>
      <c r="N66" s="263"/>
      <c r="Q66" s="273"/>
      <c r="T66" s="273"/>
      <c r="W66" s="273"/>
    </row>
    <row r="67" spans="1:23" ht="15" x14ac:dyDescent="0.25">
      <c r="A67" s="67">
        <v>16090</v>
      </c>
      <c r="B67" s="261" t="e">
        <v>#N/A</v>
      </c>
      <c r="F67" s="438" t="s">
        <v>1093</v>
      </c>
      <c r="G67" s="438"/>
      <c r="H67" s="438" t="str">
        <f t="shared" ref="H67:H130" si="64">IF(G67&lt;&gt;0,G67,"")</f>
        <v/>
      </c>
      <c r="I67" s="438" t="str">
        <f t="shared" ref="I67:M82" si="65">H67</f>
        <v/>
      </c>
      <c r="J67" s="438" t="str">
        <f t="shared" si="65"/>
        <v/>
      </c>
      <c r="K67" s="438" t="str">
        <f t="shared" si="65"/>
        <v/>
      </c>
      <c r="L67" s="438" t="str">
        <f t="shared" si="65"/>
        <v/>
      </c>
      <c r="M67" s="438" t="str">
        <f t="shared" si="65"/>
        <v/>
      </c>
      <c r="N67" s="263"/>
      <c r="Q67" s="273"/>
      <c r="T67" s="273"/>
      <c r="W67" s="273"/>
    </row>
    <row r="68" spans="1:23" ht="15" x14ac:dyDescent="0.25">
      <c r="A68" s="265">
        <v>16092</v>
      </c>
      <c r="B68" s="261" t="e">
        <v>#N/A</v>
      </c>
      <c r="C68" s="261">
        <v>2017</v>
      </c>
      <c r="D68" s="261">
        <v>2018</v>
      </c>
      <c r="E68" s="261"/>
      <c r="F68" s="438"/>
      <c r="G68" s="438"/>
      <c r="H68" s="438" t="str">
        <f t="shared" si="64"/>
        <v/>
      </c>
      <c r="I68" s="438" t="str">
        <f t="shared" ref="I68:J68" si="66">H68</f>
        <v/>
      </c>
      <c r="J68" s="438" t="str">
        <f t="shared" si="66"/>
        <v/>
      </c>
      <c r="K68" s="438" t="str">
        <f t="shared" si="65"/>
        <v/>
      </c>
      <c r="L68" s="438" t="str">
        <f t="shared" si="65"/>
        <v/>
      </c>
      <c r="M68" s="438" t="str">
        <f t="shared" si="65"/>
        <v/>
      </c>
      <c r="N68" s="263"/>
      <c r="Q68" s="273"/>
      <c r="T68" s="273"/>
      <c r="W68" s="273"/>
    </row>
    <row r="69" spans="1:23" ht="15" x14ac:dyDescent="0.25">
      <c r="A69" s="67">
        <v>16094</v>
      </c>
      <c r="B69" s="261" t="e">
        <v>#N/A</v>
      </c>
      <c r="F69" s="438" t="s">
        <v>1093</v>
      </c>
      <c r="G69" s="438"/>
      <c r="H69" s="438" t="str">
        <f t="shared" si="64"/>
        <v/>
      </c>
      <c r="I69" s="438" t="str">
        <f t="shared" ref="I69:J69" si="67">H69</f>
        <v/>
      </c>
      <c r="J69" s="438" t="str">
        <f t="shared" si="67"/>
        <v/>
      </c>
      <c r="K69" s="438" t="str">
        <f t="shared" si="65"/>
        <v/>
      </c>
      <c r="L69" s="438" t="str">
        <f t="shared" si="65"/>
        <v/>
      </c>
      <c r="M69" s="438" t="str">
        <f t="shared" si="65"/>
        <v/>
      </c>
      <c r="N69" s="263"/>
      <c r="Q69" s="273"/>
      <c r="T69" s="273"/>
      <c r="W69" s="273"/>
    </row>
    <row r="70" spans="1:23" ht="15" x14ac:dyDescent="0.25">
      <c r="A70" s="67">
        <v>16096</v>
      </c>
      <c r="B70" s="261" t="s">
        <v>210</v>
      </c>
      <c r="C70">
        <v>2019</v>
      </c>
      <c r="F70" s="438">
        <v>0.67700000000000005</v>
      </c>
      <c r="G70" s="438">
        <v>0.67700000000000005</v>
      </c>
      <c r="H70" s="438">
        <f t="shared" si="64"/>
        <v>0.67700000000000005</v>
      </c>
      <c r="I70" s="438">
        <f t="shared" ref="I70:J70" si="68">H70</f>
        <v>0.67700000000000005</v>
      </c>
      <c r="J70" s="438">
        <f t="shared" si="68"/>
        <v>0.67700000000000005</v>
      </c>
      <c r="K70" s="438">
        <f t="shared" si="65"/>
        <v>0.67700000000000005</v>
      </c>
      <c r="L70" s="438">
        <f t="shared" si="65"/>
        <v>0.67700000000000005</v>
      </c>
      <c r="M70" s="438">
        <f t="shared" si="65"/>
        <v>0.67700000000000005</v>
      </c>
      <c r="N70" s="263"/>
      <c r="Q70" s="273"/>
      <c r="T70" s="273"/>
      <c r="W70" s="273"/>
    </row>
    <row r="71" spans="1:23" ht="15" x14ac:dyDescent="0.25">
      <c r="A71" s="67">
        <v>16097</v>
      </c>
      <c r="B71" s="261" t="e">
        <v>#N/A</v>
      </c>
      <c r="F71" s="438" t="s">
        <v>1093</v>
      </c>
      <c r="G71" s="438"/>
      <c r="H71" s="438" t="str">
        <f t="shared" si="64"/>
        <v/>
      </c>
      <c r="I71" s="438" t="str">
        <f t="shared" ref="I71:J71" si="69">H71</f>
        <v/>
      </c>
      <c r="J71" s="438" t="str">
        <f t="shared" si="69"/>
        <v/>
      </c>
      <c r="K71" s="438" t="str">
        <f t="shared" si="65"/>
        <v/>
      </c>
      <c r="L71" s="438" t="str">
        <f t="shared" si="65"/>
        <v/>
      </c>
      <c r="M71" s="438" t="str">
        <f t="shared" si="65"/>
        <v/>
      </c>
      <c r="N71" s="263"/>
      <c r="Q71" s="273"/>
      <c r="T71" s="273"/>
      <c r="W71" s="273"/>
    </row>
    <row r="72" spans="1:23" ht="15" x14ac:dyDescent="0.25">
      <c r="A72" s="67">
        <v>17121</v>
      </c>
      <c r="B72" s="261" t="e">
        <v>#N/A</v>
      </c>
      <c r="F72" s="438" t="s">
        <v>1093</v>
      </c>
      <c r="G72" s="438"/>
      <c r="H72" s="438" t="str">
        <f t="shared" si="64"/>
        <v/>
      </c>
      <c r="I72" s="438" t="str">
        <f t="shared" ref="I72:J72" si="70">H72</f>
        <v/>
      </c>
      <c r="J72" s="438" t="str">
        <f t="shared" si="70"/>
        <v/>
      </c>
      <c r="K72" s="438" t="str">
        <f t="shared" si="65"/>
        <v/>
      </c>
      <c r="L72" s="438" t="str">
        <f t="shared" si="65"/>
        <v/>
      </c>
      <c r="M72" s="438" t="str">
        <f t="shared" si="65"/>
        <v/>
      </c>
      <c r="N72" s="263"/>
      <c r="Q72" s="273"/>
      <c r="T72" s="273"/>
      <c r="W72" s="273"/>
    </row>
    <row r="73" spans="1:23" ht="15" x14ac:dyDescent="0.25">
      <c r="A73" s="67">
        <v>17122</v>
      </c>
      <c r="B73" s="261" t="e">
        <v>#N/A</v>
      </c>
      <c r="F73" s="438" t="s">
        <v>1093</v>
      </c>
      <c r="G73" s="438"/>
      <c r="H73" s="438" t="str">
        <f t="shared" si="64"/>
        <v/>
      </c>
      <c r="I73" s="438" t="str">
        <f t="shared" ref="I73:J73" si="71">H73</f>
        <v/>
      </c>
      <c r="J73" s="438" t="str">
        <f t="shared" si="71"/>
        <v/>
      </c>
      <c r="K73" s="438" t="str">
        <f t="shared" si="65"/>
        <v/>
      </c>
      <c r="L73" s="438" t="str">
        <f t="shared" si="65"/>
        <v/>
      </c>
      <c r="M73" s="438" t="str">
        <f t="shared" si="65"/>
        <v/>
      </c>
      <c r="N73" s="263"/>
      <c r="Q73" s="273"/>
      <c r="T73" s="273"/>
      <c r="W73" s="273"/>
    </row>
    <row r="74" spans="1:23" ht="15" x14ac:dyDescent="0.25">
      <c r="A74" s="67">
        <v>17124</v>
      </c>
      <c r="B74" s="261" t="e">
        <v>#N/A</v>
      </c>
      <c r="C74">
        <v>2018</v>
      </c>
      <c r="D74">
        <v>2022</v>
      </c>
      <c r="F74" s="438">
        <v>0.83509999999999995</v>
      </c>
      <c r="G74" s="438"/>
      <c r="H74" s="438" t="str">
        <f t="shared" si="64"/>
        <v/>
      </c>
      <c r="I74" s="438" t="str">
        <f t="shared" ref="I74:J74" si="72">H74</f>
        <v/>
      </c>
      <c r="J74" s="438" t="str">
        <f t="shared" si="72"/>
        <v/>
      </c>
      <c r="K74" s="438" t="str">
        <f t="shared" si="65"/>
        <v/>
      </c>
      <c r="L74" s="438" t="str">
        <f t="shared" si="65"/>
        <v/>
      </c>
      <c r="M74" s="438" t="str">
        <f t="shared" si="65"/>
        <v/>
      </c>
      <c r="N74" s="263"/>
      <c r="Q74" s="273"/>
      <c r="T74" s="273"/>
      <c r="W74" s="273"/>
    </row>
    <row r="75" spans="1:23" ht="15" x14ac:dyDescent="0.25">
      <c r="A75" s="67">
        <v>17125</v>
      </c>
      <c r="B75" s="261" t="e">
        <v>#N/A</v>
      </c>
      <c r="F75" s="438" t="s">
        <v>1093</v>
      </c>
      <c r="G75" s="438"/>
      <c r="H75" s="438" t="str">
        <f t="shared" si="64"/>
        <v/>
      </c>
      <c r="I75" s="438" t="str">
        <f t="shared" ref="I75:J75" si="73">H75</f>
        <v/>
      </c>
      <c r="J75" s="438" t="str">
        <f t="shared" si="73"/>
        <v/>
      </c>
      <c r="K75" s="438" t="str">
        <f t="shared" si="65"/>
        <v/>
      </c>
      <c r="L75" s="438" t="str">
        <f t="shared" si="65"/>
        <v/>
      </c>
      <c r="M75" s="438" t="str">
        <f t="shared" si="65"/>
        <v/>
      </c>
      <c r="N75" s="263"/>
      <c r="Q75" s="273"/>
      <c r="T75" s="273"/>
      <c r="W75" s="273"/>
    </row>
    <row r="76" spans="1:23" ht="15" x14ac:dyDescent="0.25">
      <c r="A76" s="67">
        <v>17126</v>
      </c>
      <c r="B76" s="261" t="e">
        <v>#N/A</v>
      </c>
      <c r="F76" s="438" t="s">
        <v>1093</v>
      </c>
      <c r="G76" s="438"/>
      <c r="H76" s="438" t="str">
        <f t="shared" si="64"/>
        <v/>
      </c>
      <c r="I76" s="438" t="str">
        <f t="shared" ref="I76:J76" si="74">H76</f>
        <v/>
      </c>
      <c r="J76" s="438" t="str">
        <f t="shared" si="74"/>
        <v/>
      </c>
      <c r="K76" s="438" t="str">
        <f t="shared" si="65"/>
        <v/>
      </c>
      <c r="L76" s="438" t="str">
        <f t="shared" si="65"/>
        <v/>
      </c>
      <c r="M76" s="438" t="str">
        <f t="shared" si="65"/>
        <v/>
      </c>
      <c r="N76" s="263"/>
      <c r="Q76" s="273"/>
      <c r="T76" s="273"/>
      <c r="W76" s="273"/>
    </row>
    <row r="77" spans="1:23" ht="15" x14ac:dyDescent="0.25">
      <c r="A77" s="67">
        <v>18047</v>
      </c>
      <c r="B77" s="261" t="e">
        <v>#N/A</v>
      </c>
      <c r="F77" s="438" t="s">
        <v>1093</v>
      </c>
      <c r="G77" s="438"/>
      <c r="H77" s="438" t="str">
        <f t="shared" si="64"/>
        <v/>
      </c>
      <c r="I77" s="438" t="str">
        <f t="shared" ref="I77:J77" si="75">H77</f>
        <v/>
      </c>
      <c r="J77" s="438" t="str">
        <f t="shared" si="75"/>
        <v/>
      </c>
      <c r="K77" s="438" t="str">
        <f t="shared" si="65"/>
        <v/>
      </c>
      <c r="L77" s="438" t="str">
        <f t="shared" si="65"/>
        <v/>
      </c>
      <c r="M77" s="438" t="str">
        <f t="shared" si="65"/>
        <v/>
      </c>
      <c r="N77" s="263"/>
      <c r="Q77" s="273"/>
      <c r="T77" s="273"/>
      <c r="W77" s="273"/>
    </row>
    <row r="78" spans="1:23" ht="15" x14ac:dyDescent="0.25">
      <c r="A78" s="67">
        <v>18050</v>
      </c>
      <c r="B78" s="261" t="e">
        <v>#N/A</v>
      </c>
      <c r="F78" s="438" t="s">
        <v>1093</v>
      </c>
      <c r="G78" s="438"/>
      <c r="H78" s="438" t="str">
        <f t="shared" si="64"/>
        <v/>
      </c>
      <c r="I78" s="438" t="str">
        <f t="shared" ref="I78:J78" si="76">H78</f>
        <v/>
      </c>
      <c r="J78" s="438" t="str">
        <f t="shared" si="76"/>
        <v/>
      </c>
      <c r="K78" s="438" t="str">
        <f t="shared" si="65"/>
        <v/>
      </c>
      <c r="L78" s="438" t="str">
        <f t="shared" si="65"/>
        <v/>
      </c>
      <c r="M78" s="438" t="str">
        <f t="shared" si="65"/>
        <v/>
      </c>
      <c r="N78" s="263"/>
      <c r="Q78" s="273"/>
      <c r="T78" s="273"/>
      <c r="W78" s="273"/>
    </row>
    <row r="79" spans="1:23" ht="15" x14ac:dyDescent="0.25">
      <c r="A79" s="67">
        <v>19139</v>
      </c>
      <c r="B79" s="261" t="e">
        <v>#N/A</v>
      </c>
      <c r="F79" s="438" t="s">
        <v>1093</v>
      </c>
      <c r="G79" s="438"/>
      <c r="H79" s="438" t="str">
        <f t="shared" si="64"/>
        <v/>
      </c>
      <c r="I79" s="438" t="str">
        <f t="shared" ref="I79:J79" si="77">H79</f>
        <v/>
      </c>
      <c r="J79" s="438" t="str">
        <f t="shared" si="77"/>
        <v/>
      </c>
      <c r="K79" s="438" t="str">
        <f t="shared" si="65"/>
        <v/>
      </c>
      <c r="L79" s="438" t="str">
        <f t="shared" si="65"/>
        <v/>
      </c>
      <c r="M79" s="438" t="str">
        <f t="shared" si="65"/>
        <v/>
      </c>
      <c r="N79" s="263"/>
      <c r="Q79" s="273"/>
      <c r="T79" s="273"/>
      <c r="W79" s="273"/>
    </row>
    <row r="80" spans="1:23" ht="15" x14ac:dyDescent="0.25">
      <c r="A80" s="67">
        <v>19140</v>
      </c>
      <c r="B80" s="261" t="e">
        <v>#N/A</v>
      </c>
      <c r="F80" s="438" t="s">
        <v>1093</v>
      </c>
      <c r="G80" s="438"/>
      <c r="H80" s="438" t="str">
        <f t="shared" si="64"/>
        <v/>
      </c>
      <c r="I80" s="438" t="str">
        <f t="shared" ref="I80:J80" si="78">H80</f>
        <v/>
      </c>
      <c r="J80" s="438" t="str">
        <f t="shared" si="78"/>
        <v/>
      </c>
      <c r="K80" s="438" t="str">
        <f t="shared" si="65"/>
        <v/>
      </c>
      <c r="L80" s="438" t="str">
        <f t="shared" si="65"/>
        <v/>
      </c>
      <c r="M80" s="438" t="str">
        <f t="shared" si="65"/>
        <v/>
      </c>
      <c r="N80" s="263"/>
      <c r="Q80" s="273"/>
      <c r="T80" s="273"/>
      <c r="W80" s="273"/>
    </row>
    <row r="81" spans="1:23" ht="15" x14ac:dyDescent="0.25">
      <c r="A81" s="67">
        <v>19142</v>
      </c>
      <c r="B81" s="261" t="e">
        <v>#N/A</v>
      </c>
      <c r="F81" s="438" t="s">
        <v>1093</v>
      </c>
      <c r="G81" s="438"/>
      <c r="H81" s="438" t="str">
        <f t="shared" si="64"/>
        <v/>
      </c>
      <c r="I81" s="438" t="str">
        <f t="shared" ref="I81:J81" si="79">H81</f>
        <v/>
      </c>
      <c r="J81" s="438" t="str">
        <f t="shared" si="79"/>
        <v/>
      </c>
      <c r="K81" s="438" t="str">
        <f t="shared" si="65"/>
        <v/>
      </c>
      <c r="L81" s="438" t="str">
        <f t="shared" si="65"/>
        <v/>
      </c>
      <c r="M81" s="438" t="str">
        <f t="shared" si="65"/>
        <v/>
      </c>
      <c r="N81" s="263"/>
      <c r="Q81" s="273"/>
      <c r="T81" s="273"/>
      <c r="W81" s="273"/>
    </row>
    <row r="82" spans="1:23" ht="15" x14ac:dyDescent="0.25">
      <c r="A82" s="67">
        <v>19144</v>
      </c>
      <c r="B82" s="261" t="e">
        <v>#N/A</v>
      </c>
      <c r="F82" s="438" t="s">
        <v>1093</v>
      </c>
      <c r="G82" s="438"/>
      <c r="H82" s="438" t="str">
        <f t="shared" si="64"/>
        <v/>
      </c>
      <c r="I82" s="438" t="str">
        <f t="shared" ref="I82:J82" si="80">H82</f>
        <v/>
      </c>
      <c r="J82" s="438" t="str">
        <f t="shared" si="80"/>
        <v/>
      </c>
      <c r="K82" s="438" t="str">
        <f t="shared" si="65"/>
        <v/>
      </c>
      <c r="L82" s="438" t="str">
        <f t="shared" si="65"/>
        <v/>
      </c>
      <c r="M82" s="438" t="str">
        <f t="shared" si="65"/>
        <v/>
      </c>
      <c r="N82" s="263"/>
      <c r="Q82" s="273"/>
      <c r="T82" s="273"/>
      <c r="W82" s="273"/>
    </row>
    <row r="83" spans="1:23" ht="15" x14ac:dyDescent="0.25">
      <c r="A83" s="67">
        <v>19147</v>
      </c>
      <c r="B83" s="261" t="e">
        <v>#N/A</v>
      </c>
      <c r="F83" s="438" t="s">
        <v>1093</v>
      </c>
      <c r="G83" s="438"/>
      <c r="H83" s="438" t="str">
        <f t="shared" si="64"/>
        <v/>
      </c>
      <c r="I83" s="438" t="str">
        <f t="shared" ref="I83:M98" si="81">H83</f>
        <v/>
      </c>
      <c r="J83" s="438" t="str">
        <f t="shared" si="81"/>
        <v/>
      </c>
      <c r="K83" s="438" t="str">
        <f t="shared" si="81"/>
        <v/>
      </c>
      <c r="L83" s="438" t="str">
        <f t="shared" si="81"/>
        <v/>
      </c>
      <c r="M83" s="438" t="str">
        <f t="shared" si="81"/>
        <v/>
      </c>
      <c r="N83" s="263"/>
      <c r="Q83" s="273"/>
      <c r="T83" s="273"/>
      <c r="W83" s="273"/>
    </row>
    <row r="84" spans="1:23" ht="15" x14ac:dyDescent="0.25">
      <c r="A84" s="67">
        <v>19148</v>
      </c>
      <c r="B84" s="261" t="e">
        <v>#N/A</v>
      </c>
      <c r="F84" s="438" t="s">
        <v>1093</v>
      </c>
      <c r="G84" s="438"/>
      <c r="H84" s="438" t="str">
        <f t="shared" si="64"/>
        <v/>
      </c>
      <c r="I84" s="438" t="str">
        <f t="shared" ref="I84:J84" si="82">H84</f>
        <v/>
      </c>
      <c r="J84" s="438" t="str">
        <f t="shared" si="82"/>
        <v/>
      </c>
      <c r="K84" s="438" t="str">
        <f t="shared" si="81"/>
        <v/>
      </c>
      <c r="L84" s="438" t="str">
        <f t="shared" si="81"/>
        <v/>
      </c>
      <c r="M84" s="438" t="str">
        <f t="shared" si="81"/>
        <v/>
      </c>
      <c r="N84" s="263"/>
      <c r="Q84" s="273"/>
      <c r="T84" s="273"/>
      <c r="W84" s="273"/>
    </row>
    <row r="85" spans="1:23" ht="15" x14ac:dyDescent="0.25">
      <c r="A85" s="67">
        <v>19149</v>
      </c>
      <c r="B85" s="261" t="e">
        <v>#N/A</v>
      </c>
      <c r="F85" s="438" t="s">
        <v>1093</v>
      </c>
      <c r="G85" s="438"/>
      <c r="H85" s="438" t="str">
        <f t="shared" si="64"/>
        <v/>
      </c>
      <c r="I85" s="438" t="str">
        <f t="shared" ref="I85:J85" si="83">H85</f>
        <v/>
      </c>
      <c r="J85" s="438" t="str">
        <f t="shared" si="83"/>
        <v/>
      </c>
      <c r="K85" s="438" t="str">
        <f t="shared" si="81"/>
        <v/>
      </c>
      <c r="L85" s="438" t="str">
        <f t="shared" si="81"/>
        <v/>
      </c>
      <c r="M85" s="438" t="str">
        <f t="shared" si="81"/>
        <v/>
      </c>
      <c r="N85" s="263"/>
      <c r="Q85" s="273"/>
      <c r="T85" s="273"/>
      <c r="W85" s="273"/>
    </row>
    <row r="86" spans="1:23" ht="15" x14ac:dyDescent="0.25">
      <c r="A86" s="67">
        <v>19150</v>
      </c>
      <c r="B86" s="261" t="e">
        <v>#N/A</v>
      </c>
      <c r="F86" s="438" t="s">
        <v>1093</v>
      </c>
      <c r="G86" s="438"/>
      <c r="H86" s="438" t="str">
        <f t="shared" si="64"/>
        <v/>
      </c>
      <c r="I86" s="438" t="str">
        <f t="shared" ref="I86:J86" si="84">H86</f>
        <v/>
      </c>
      <c r="J86" s="438" t="str">
        <f t="shared" si="84"/>
        <v/>
      </c>
      <c r="K86" s="438" t="str">
        <f t="shared" si="81"/>
        <v/>
      </c>
      <c r="L86" s="438" t="str">
        <f t="shared" si="81"/>
        <v/>
      </c>
      <c r="M86" s="438" t="str">
        <f t="shared" si="81"/>
        <v/>
      </c>
      <c r="N86" s="263"/>
      <c r="Q86" s="273"/>
      <c r="T86" s="273"/>
      <c r="W86" s="273"/>
    </row>
    <row r="87" spans="1:23" ht="15" x14ac:dyDescent="0.25">
      <c r="A87" s="67">
        <v>19151</v>
      </c>
      <c r="B87" s="261" t="e">
        <v>#N/A</v>
      </c>
      <c r="F87" s="438" t="s">
        <v>1093</v>
      </c>
      <c r="G87" s="438"/>
      <c r="H87" s="438" t="str">
        <f t="shared" si="64"/>
        <v/>
      </c>
      <c r="I87" s="438" t="str">
        <f t="shared" ref="I87:J87" si="85">H87</f>
        <v/>
      </c>
      <c r="J87" s="438" t="str">
        <f t="shared" si="85"/>
        <v/>
      </c>
      <c r="K87" s="438" t="str">
        <f t="shared" si="81"/>
        <v/>
      </c>
      <c r="L87" s="438" t="str">
        <f t="shared" si="81"/>
        <v/>
      </c>
      <c r="M87" s="438" t="str">
        <f t="shared" si="81"/>
        <v/>
      </c>
      <c r="N87" s="263"/>
      <c r="Q87" s="273"/>
      <c r="T87" s="273"/>
      <c r="W87" s="273"/>
    </row>
    <row r="88" spans="1:23" ht="15" x14ac:dyDescent="0.25">
      <c r="A88" s="67">
        <v>19152</v>
      </c>
      <c r="B88" s="261" t="e">
        <v>#N/A</v>
      </c>
      <c r="F88" s="438" t="s">
        <v>1093</v>
      </c>
      <c r="G88" s="438"/>
      <c r="H88" s="438" t="str">
        <f t="shared" si="64"/>
        <v/>
      </c>
      <c r="I88" s="438" t="str">
        <f t="shared" ref="I88:J88" si="86">H88</f>
        <v/>
      </c>
      <c r="J88" s="438" t="str">
        <f t="shared" si="86"/>
        <v/>
      </c>
      <c r="K88" s="438" t="str">
        <f t="shared" si="81"/>
        <v/>
      </c>
      <c r="L88" s="438" t="str">
        <f t="shared" si="81"/>
        <v/>
      </c>
      <c r="M88" s="438" t="str">
        <f t="shared" si="81"/>
        <v/>
      </c>
      <c r="N88" s="263"/>
      <c r="Q88" s="273"/>
      <c r="T88" s="273"/>
      <c r="W88" s="273"/>
    </row>
    <row r="89" spans="1:23" ht="15" x14ac:dyDescent="0.25">
      <c r="A89" s="67">
        <v>20001</v>
      </c>
      <c r="B89" s="261" t="e">
        <v>#N/A</v>
      </c>
      <c r="F89" s="438" t="s">
        <v>1093</v>
      </c>
      <c r="G89" s="438"/>
      <c r="H89" s="438" t="str">
        <f t="shared" si="64"/>
        <v/>
      </c>
      <c r="I89" s="438" t="str">
        <f t="shared" ref="I89:J89" si="87">H89</f>
        <v/>
      </c>
      <c r="J89" s="438" t="str">
        <f t="shared" si="87"/>
        <v/>
      </c>
      <c r="K89" s="438" t="str">
        <f t="shared" si="81"/>
        <v/>
      </c>
      <c r="L89" s="438" t="str">
        <f t="shared" si="81"/>
        <v/>
      </c>
      <c r="M89" s="438" t="str">
        <f t="shared" si="81"/>
        <v/>
      </c>
      <c r="N89" s="263"/>
      <c r="Q89" s="273"/>
      <c r="T89" s="273"/>
      <c r="W89" s="273"/>
    </row>
    <row r="90" spans="1:23" ht="15" x14ac:dyDescent="0.25">
      <c r="A90" s="265">
        <v>20002</v>
      </c>
      <c r="B90" s="261" t="s">
        <v>231</v>
      </c>
      <c r="C90" s="261">
        <v>2015</v>
      </c>
      <c r="D90" s="261"/>
      <c r="E90" s="261"/>
      <c r="F90" s="438">
        <v>0.65620000000000001</v>
      </c>
      <c r="G90" s="438">
        <v>0.55910000000000004</v>
      </c>
      <c r="H90" s="438">
        <f t="shared" si="64"/>
        <v>0.55910000000000004</v>
      </c>
      <c r="I90" s="438">
        <f t="shared" ref="I90:J90" si="88">H90</f>
        <v>0.55910000000000004</v>
      </c>
      <c r="J90" s="438">
        <f t="shared" si="88"/>
        <v>0.55910000000000004</v>
      </c>
      <c r="K90" s="438">
        <f t="shared" si="81"/>
        <v>0.55910000000000004</v>
      </c>
      <c r="L90" s="438">
        <f t="shared" si="81"/>
        <v>0.55910000000000004</v>
      </c>
      <c r="M90" s="438">
        <f t="shared" si="81"/>
        <v>0.55910000000000004</v>
      </c>
      <c r="N90" s="263"/>
      <c r="Q90" s="273"/>
      <c r="T90" s="273"/>
      <c r="W90" s="273"/>
    </row>
    <row r="91" spans="1:23" ht="15" x14ac:dyDescent="0.25">
      <c r="A91" s="67">
        <v>21148</v>
      </c>
      <c r="B91" s="261" t="e">
        <v>#N/A</v>
      </c>
      <c r="F91" s="438" t="s">
        <v>1093</v>
      </c>
      <c r="G91" s="438"/>
      <c r="H91" s="438" t="str">
        <f t="shared" si="64"/>
        <v/>
      </c>
      <c r="I91" s="438" t="str">
        <f t="shared" ref="I91:J91" si="89">H91</f>
        <v/>
      </c>
      <c r="J91" s="438" t="str">
        <f t="shared" si="89"/>
        <v/>
      </c>
      <c r="K91" s="438" t="str">
        <f t="shared" si="81"/>
        <v/>
      </c>
      <c r="L91" s="438" t="str">
        <f t="shared" si="81"/>
        <v/>
      </c>
      <c r="M91" s="438" t="str">
        <f t="shared" si="81"/>
        <v/>
      </c>
      <c r="N91" s="263"/>
      <c r="Q91" s="273"/>
      <c r="T91" s="273"/>
      <c r="W91" s="273"/>
    </row>
    <row r="92" spans="1:23" ht="15" x14ac:dyDescent="0.25">
      <c r="A92" s="67">
        <v>21149</v>
      </c>
      <c r="B92" s="261" t="e">
        <v>#N/A</v>
      </c>
      <c r="F92" s="438" t="s">
        <v>1093</v>
      </c>
      <c r="G92" s="438"/>
      <c r="H92" s="438" t="str">
        <f t="shared" si="64"/>
        <v/>
      </c>
      <c r="I92" s="438" t="str">
        <f t="shared" ref="I92:J92" si="90">H92</f>
        <v/>
      </c>
      <c r="J92" s="438" t="str">
        <f t="shared" si="90"/>
        <v/>
      </c>
      <c r="K92" s="438" t="str">
        <f t="shared" si="81"/>
        <v/>
      </c>
      <c r="L92" s="438" t="str">
        <f t="shared" si="81"/>
        <v/>
      </c>
      <c r="M92" s="438" t="str">
        <f t="shared" si="81"/>
        <v/>
      </c>
      <c r="N92" s="263"/>
      <c r="Q92" s="273"/>
      <c r="T92" s="273"/>
      <c r="W92" s="273"/>
    </row>
    <row r="93" spans="1:23" ht="15" x14ac:dyDescent="0.25">
      <c r="A93" s="67">
        <v>21150</v>
      </c>
      <c r="B93" s="261" t="e">
        <v>#N/A</v>
      </c>
      <c r="F93" s="438" t="s">
        <v>1093</v>
      </c>
      <c r="G93" s="438"/>
      <c r="H93" s="438" t="str">
        <f t="shared" si="64"/>
        <v/>
      </c>
      <c r="I93" s="438" t="str">
        <f t="shared" ref="I93:J93" si="91">H93</f>
        <v/>
      </c>
      <c r="J93" s="438" t="str">
        <f t="shared" si="91"/>
        <v/>
      </c>
      <c r="K93" s="438" t="str">
        <f t="shared" si="81"/>
        <v/>
      </c>
      <c r="L93" s="438" t="str">
        <f t="shared" si="81"/>
        <v/>
      </c>
      <c r="M93" s="438" t="str">
        <f t="shared" si="81"/>
        <v/>
      </c>
      <c r="N93" s="263"/>
      <c r="Q93" s="273"/>
      <c r="T93" s="273"/>
      <c r="W93" s="273"/>
    </row>
    <row r="94" spans="1:23" ht="15" x14ac:dyDescent="0.25">
      <c r="A94" s="67">
        <v>21151</v>
      </c>
      <c r="B94" s="261" t="e">
        <v>#N/A</v>
      </c>
      <c r="F94" s="438" t="s">
        <v>1093</v>
      </c>
      <c r="G94" s="438"/>
      <c r="H94" s="438" t="str">
        <f t="shared" si="64"/>
        <v/>
      </c>
      <c r="I94" s="438" t="str">
        <f t="shared" ref="I94:J94" si="92">H94</f>
        <v/>
      </c>
      <c r="J94" s="438" t="str">
        <f t="shared" si="92"/>
        <v/>
      </c>
      <c r="K94" s="438" t="str">
        <f t="shared" si="81"/>
        <v/>
      </c>
      <c r="L94" s="438" t="str">
        <f t="shared" si="81"/>
        <v/>
      </c>
      <c r="M94" s="438" t="str">
        <f t="shared" si="81"/>
        <v/>
      </c>
      <c r="N94" s="263"/>
      <c r="Q94" s="273"/>
      <c r="T94" s="273"/>
      <c r="W94" s="273"/>
    </row>
    <row r="95" spans="1:23" ht="15" x14ac:dyDescent="0.25">
      <c r="A95" s="67">
        <v>22088</v>
      </c>
      <c r="B95" s="261" t="e">
        <v>#N/A</v>
      </c>
      <c r="F95" s="438" t="s">
        <v>1093</v>
      </c>
      <c r="G95" s="438"/>
      <c r="H95" s="438" t="str">
        <f t="shared" si="64"/>
        <v/>
      </c>
      <c r="I95" s="438" t="str">
        <f t="shared" ref="I95:J95" si="93">H95</f>
        <v/>
      </c>
      <c r="J95" s="438" t="str">
        <f t="shared" si="93"/>
        <v/>
      </c>
      <c r="K95" s="438" t="str">
        <f t="shared" si="81"/>
        <v/>
      </c>
      <c r="L95" s="438" t="str">
        <f t="shared" si="81"/>
        <v/>
      </c>
      <c r="M95" s="438" t="str">
        <f t="shared" si="81"/>
        <v/>
      </c>
      <c r="N95" s="263"/>
      <c r="Q95" s="273"/>
      <c r="T95" s="273"/>
      <c r="W95" s="273"/>
    </row>
    <row r="96" spans="1:23" ht="15" x14ac:dyDescent="0.25">
      <c r="A96" s="67">
        <v>22089</v>
      </c>
      <c r="B96" s="261" t="e">
        <v>#N/A</v>
      </c>
      <c r="F96" s="438" t="s">
        <v>1093</v>
      </c>
      <c r="G96" s="438"/>
      <c r="H96" s="438" t="str">
        <f t="shared" si="64"/>
        <v/>
      </c>
      <c r="I96" s="438" t="str">
        <f t="shared" ref="I96:J96" si="94">H96</f>
        <v/>
      </c>
      <c r="J96" s="438" t="str">
        <f t="shared" si="94"/>
        <v/>
      </c>
      <c r="K96" s="438" t="str">
        <f t="shared" si="81"/>
        <v/>
      </c>
      <c r="L96" s="438" t="str">
        <f t="shared" si="81"/>
        <v/>
      </c>
      <c r="M96" s="438" t="str">
        <f t="shared" si="81"/>
        <v/>
      </c>
      <c r="N96" s="263"/>
      <c r="Q96" s="273"/>
      <c r="T96" s="273"/>
    </row>
    <row r="97" spans="1:20" ht="15" x14ac:dyDescent="0.25">
      <c r="A97" s="67">
        <v>22090</v>
      </c>
      <c r="B97" s="261" t="e">
        <v>#N/A</v>
      </c>
      <c r="F97" s="438" t="s">
        <v>1093</v>
      </c>
      <c r="G97" s="438"/>
      <c r="H97" s="438" t="str">
        <f t="shared" si="64"/>
        <v/>
      </c>
      <c r="I97" s="438" t="str">
        <f t="shared" ref="I97:J97" si="95">H97</f>
        <v/>
      </c>
      <c r="J97" s="438" t="str">
        <f t="shared" si="95"/>
        <v/>
      </c>
      <c r="K97" s="438" t="str">
        <f t="shared" si="81"/>
        <v/>
      </c>
      <c r="L97" s="438" t="str">
        <f t="shared" si="81"/>
        <v/>
      </c>
      <c r="M97" s="438" t="str">
        <f t="shared" si="81"/>
        <v/>
      </c>
      <c r="N97" s="263"/>
      <c r="Q97" s="273"/>
      <c r="T97" s="273"/>
    </row>
    <row r="98" spans="1:20" ht="15" x14ac:dyDescent="0.25">
      <c r="A98" s="67">
        <v>22091</v>
      </c>
      <c r="B98" s="261" t="e">
        <v>#N/A</v>
      </c>
      <c r="F98" s="438" t="s">
        <v>1093</v>
      </c>
      <c r="G98" s="438"/>
      <c r="H98" s="438" t="str">
        <f t="shared" si="64"/>
        <v/>
      </c>
      <c r="I98" s="438" t="str">
        <f t="shared" ref="I98:J98" si="96">H98</f>
        <v/>
      </c>
      <c r="J98" s="438" t="str">
        <f t="shared" si="96"/>
        <v/>
      </c>
      <c r="K98" s="438" t="str">
        <f t="shared" si="81"/>
        <v/>
      </c>
      <c r="L98" s="438" t="str">
        <f t="shared" si="81"/>
        <v/>
      </c>
      <c r="M98" s="438" t="str">
        <f t="shared" si="81"/>
        <v/>
      </c>
      <c r="N98" s="263"/>
      <c r="Q98" s="273"/>
      <c r="T98" s="273"/>
    </row>
    <row r="99" spans="1:20" ht="15" x14ac:dyDescent="0.25">
      <c r="A99" s="67">
        <v>22092</v>
      </c>
      <c r="B99" s="261" t="e">
        <v>#N/A</v>
      </c>
      <c r="F99" s="438" t="s">
        <v>1093</v>
      </c>
      <c r="G99" s="438"/>
      <c r="H99" s="438" t="str">
        <f t="shared" si="64"/>
        <v/>
      </c>
      <c r="I99" s="438" t="str">
        <f t="shared" ref="I99:M114" si="97">H99</f>
        <v/>
      </c>
      <c r="J99" s="438" t="str">
        <f t="shared" si="97"/>
        <v/>
      </c>
      <c r="K99" s="438" t="str">
        <f t="shared" si="97"/>
        <v/>
      </c>
      <c r="L99" s="438" t="str">
        <f t="shared" si="97"/>
        <v/>
      </c>
      <c r="M99" s="438" t="str">
        <f t="shared" si="97"/>
        <v/>
      </c>
      <c r="N99" s="263"/>
      <c r="Q99" s="273"/>
      <c r="T99" s="273"/>
    </row>
    <row r="100" spans="1:20" ht="15" x14ac:dyDescent="0.25">
      <c r="A100" s="67">
        <v>22093</v>
      </c>
      <c r="B100" s="261" t="e">
        <v>#N/A</v>
      </c>
      <c r="F100" s="438" t="s">
        <v>1093</v>
      </c>
      <c r="G100" s="438"/>
      <c r="H100" s="438" t="str">
        <f t="shared" si="64"/>
        <v/>
      </c>
      <c r="I100" s="438" t="str">
        <f t="shared" ref="I100:J100" si="98">H100</f>
        <v/>
      </c>
      <c r="J100" s="438" t="str">
        <f t="shared" si="98"/>
        <v/>
      </c>
      <c r="K100" s="438" t="str">
        <f t="shared" si="97"/>
        <v/>
      </c>
      <c r="L100" s="438" t="str">
        <f t="shared" si="97"/>
        <v/>
      </c>
      <c r="M100" s="438" t="str">
        <f t="shared" si="97"/>
        <v/>
      </c>
      <c r="N100" s="263"/>
      <c r="Q100" s="273"/>
      <c r="T100" s="273"/>
    </row>
    <row r="101" spans="1:20" ht="15" x14ac:dyDescent="0.25">
      <c r="A101" s="67">
        <v>22094</v>
      </c>
      <c r="B101" s="261" t="e">
        <v>#N/A</v>
      </c>
      <c r="F101" s="438" t="s">
        <v>1093</v>
      </c>
      <c r="G101" s="438"/>
      <c r="H101" s="438" t="str">
        <f t="shared" si="64"/>
        <v/>
      </c>
      <c r="I101" s="438" t="str">
        <f t="shared" ref="I101:J101" si="99">H101</f>
        <v/>
      </c>
      <c r="J101" s="438" t="str">
        <f t="shared" si="99"/>
        <v/>
      </c>
      <c r="K101" s="438" t="str">
        <f t="shared" si="97"/>
        <v/>
      </c>
      <c r="L101" s="438" t="str">
        <f t="shared" si="97"/>
        <v/>
      </c>
      <c r="M101" s="438" t="str">
        <f t="shared" si="97"/>
        <v/>
      </c>
      <c r="N101" s="263"/>
      <c r="Q101" s="273"/>
      <c r="T101" s="273"/>
    </row>
    <row r="102" spans="1:20" ht="15" x14ac:dyDescent="0.25">
      <c r="A102" s="67">
        <v>23101</v>
      </c>
      <c r="B102" s="261" t="e">
        <v>#N/A</v>
      </c>
      <c r="F102" s="438" t="s">
        <v>1093</v>
      </c>
      <c r="G102" s="438"/>
      <c r="H102" s="438" t="str">
        <f t="shared" si="64"/>
        <v/>
      </c>
      <c r="I102" s="438" t="str">
        <f t="shared" ref="I102:J102" si="100">H102</f>
        <v/>
      </c>
      <c r="J102" s="438" t="str">
        <f t="shared" si="100"/>
        <v/>
      </c>
      <c r="K102" s="438" t="str">
        <f t="shared" si="97"/>
        <v/>
      </c>
      <c r="L102" s="438" t="str">
        <f t="shared" si="97"/>
        <v/>
      </c>
      <c r="M102" s="438" t="str">
        <f t="shared" si="97"/>
        <v/>
      </c>
      <c r="N102" s="263"/>
      <c r="Q102" s="273"/>
      <c r="T102" s="273"/>
    </row>
    <row r="103" spans="1:20" ht="15" x14ac:dyDescent="0.25">
      <c r="A103" s="67">
        <v>24086</v>
      </c>
      <c r="B103" s="261" t="e">
        <v>#N/A</v>
      </c>
      <c r="F103" s="438" t="s">
        <v>1093</v>
      </c>
      <c r="G103" s="438"/>
      <c r="H103" s="438" t="str">
        <f t="shared" si="64"/>
        <v/>
      </c>
      <c r="I103" s="438" t="str">
        <f t="shared" ref="I103:J103" si="101">H103</f>
        <v/>
      </c>
      <c r="J103" s="438" t="str">
        <f t="shared" si="101"/>
        <v/>
      </c>
      <c r="K103" s="438" t="str">
        <f t="shared" si="97"/>
        <v/>
      </c>
      <c r="L103" s="438" t="str">
        <f t="shared" si="97"/>
        <v/>
      </c>
      <c r="M103" s="438" t="str">
        <f t="shared" si="97"/>
        <v/>
      </c>
      <c r="N103" s="263"/>
      <c r="T103" s="273"/>
    </row>
    <row r="104" spans="1:20" ht="15" x14ac:dyDescent="0.25">
      <c r="A104" s="67">
        <v>24087</v>
      </c>
      <c r="B104" s="261" t="e">
        <v>#N/A</v>
      </c>
      <c r="F104" s="438" t="s">
        <v>1093</v>
      </c>
      <c r="G104" s="438"/>
      <c r="H104" s="438" t="str">
        <f t="shared" si="64"/>
        <v/>
      </c>
      <c r="I104" s="438" t="str">
        <f t="shared" ref="I104:J104" si="102">H104</f>
        <v/>
      </c>
      <c r="J104" s="438" t="str">
        <f t="shared" si="102"/>
        <v/>
      </c>
      <c r="K104" s="438" t="str">
        <f t="shared" si="97"/>
        <v/>
      </c>
      <c r="L104" s="438" t="str">
        <f t="shared" si="97"/>
        <v/>
      </c>
      <c r="M104" s="438" t="str">
        <f t="shared" si="97"/>
        <v/>
      </c>
      <c r="N104" s="263"/>
      <c r="T104" s="273"/>
    </row>
    <row r="105" spans="1:20" ht="15" x14ac:dyDescent="0.25">
      <c r="A105" s="67">
        <v>24089</v>
      </c>
      <c r="B105" s="261" t="e">
        <v>#N/A</v>
      </c>
      <c r="F105" s="438" t="s">
        <v>1093</v>
      </c>
      <c r="G105" s="438"/>
      <c r="H105" s="438" t="str">
        <f t="shared" si="64"/>
        <v/>
      </c>
      <c r="I105" s="438" t="str">
        <f t="shared" ref="I105:J105" si="103">H105</f>
        <v/>
      </c>
      <c r="J105" s="438" t="str">
        <f t="shared" si="103"/>
        <v/>
      </c>
      <c r="K105" s="438" t="str">
        <f t="shared" si="97"/>
        <v/>
      </c>
      <c r="L105" s="438" t="str">
        <f t="shared" si="97"/>
        <v/>
      </c>
      <c r="M105" s="438" t="str">
        <f t="shared" si="97"/>
        <v/>
      </c>
      <c r="N105" s="263"/>
    </row>
    <row r="106" spans="1:20" ht="15" x14ac:dyDescent="0.25">
      <c r="A106" s="67">
        <v>24090</v>
      </c>
      <c r="B106" s="261" t="e">
        <v>#N/A</v>
      </c>
      <c r="F106" s="438" t="s">
        <v>1093</v>
      </c>
      <c r="G106" s="438"/>
      <c r="H106" s="438" t="str">
        <f t="shared" si="64"/>
        <v/>
      </c>
      <c r="I106" s="438" t="str">
        <f t="shared" ref="I106:J106" si="104">H106</f>
        <v/>
      </c>
      <c r="J106" s="438" t="str">
        <f t="shared" si="104"/>
        <v/>
      </c>
      <c r="K106" s="438" t="str">
        <f t="shared" si="97"/>
        <v/>
      </c>
      <c r="L106" s="438" t="str">
        <f t="shared" si="97"/>
        <v/>
      </c>
      <c r="M106" s="438" t="str">
        <f t="shared" si="97"/>
        <v/>
      </c>
      <c r="N106" s="263"/>
    </row>
    <row r="107" spans="1:20" ht="15" x14ac:dyDescent="0.25">
      <c r="A107" s="67">
        <v>24091</v>
      </c>
      <c r="B107" s="261" t="e">
        <v>#N/A</v>
      </c>
      <c r="F107" s="438" t="s">
        <v>1093</v>
      </c>
      <c r="G107" s="438"/>
      <c r="H107" s="438" t="str">
        <f t="shared" si="64"/>
        <v/>
      </c>
      <c r="I107" s="438" t="str">
        <f t="shared" ref="I107:J107" si="105">H107</f>
        <v/>
      </c>
      <c r="J107" s="438" t="str">
        <f t="shared" si="105"/>
        <v/>
      </c>
      <c r="K107" s="438" t="str">
        <f t="shared" si="97"/>
        <v/>
      </c>
      <c r="L107" s="438" t="str">
        <f t="shared" si="97"/>
        <v/>
      </c>
      <c r="M107" s="438" t="str">
        <f t="shared" si="97"/>
        <v/>
      </c>
      <c r="N107" s="263"/>
    </row>
    <row r="108" spans="1:20" ht="15" x14ac:dyDescent="0.25">
      <c r="A108" s="67">
        <v>24093</v>
      </c>
      <c r="B108" s="261" t="e">
        <v>#N/A</v>
      </c>
      <c r="F108" s="438" t="s">
        <v>1093</v>
      </c>
      <c r="G108" s="438"/>
      <c r="H108" s="438" t="str">
        <f t="shared" si="64"/>
        <v/>
      </c>
      <c r="I108" s="438" t="str">
        <f t="shared" ref="I108:J108" si="106">H108</f>
        <v/>
      </c>
      <c r="J108" s="438" t="str">
        <f t="shared" si="106"/>
        <v/>
      </c>
      <c r="K108" s="438" t="str">
        <f t="shared" si="97"/>
        <v/>
      </c>
      <c r="L108" s="438" t="str">
        <f t="shared" si="97"/>
        <v/>
      </c>
      <c r="M108" s="438" t="str">
        <f t="shared" si="97"/>
        <v/>
      </c>
      <c r="N108" s="263"/>
    </row>
    <row r="109" spans="1:20" ht="15" x14ac:dyDescent="0.25">
      <c r="A109" s="67">
        <v>25001</v>
      </c>
      <c r="B109" s="261" t="e">
        <v>#N/A</v>
      </c>
      <c r="F109" s="438" t="s">
        <v>1093</v>
      </c>
      <c r="G109" s="438"/>
      <c r="H109" s="438" t="str">
        <f t="shared" si="64"/>
        <v/>
      </c>
      <c r="I109" s="438" t="str">
        <f t="shared" ref="I109:J109" si="107">H109</f>
        <v/>
      </c>
      <c r="J109" s="438" t="str">
        <f t="shared" si="107"/>
        <v/>
      </c>
      <c r="K109" s="438" t="str">
        <f t="shared" si="97"/>
        <v/>
      </c>
      <c r="L109" s="438" t="str">
        <f t="shared" si="97"/>
        <v/>
      </c>
      <c r="M109" s="438" t="str">
        <f t="shared" si="97"/>
        <v/>
      </c>
      <c r="N109" s="263"/>
    </row>
    <row r="110" spans="1:20" ht="15" x14ac:dyDescent="0.25">
      <c r="A110" s="67">
        <v>25002</v>
      </c>
      <c r="B110" s="261" t="e">
        <v>#N/A</v>
      </c>
      <c r="F110" s="438" t="s">
        <v>1093</v>
      </c>
      <c r="G110" s="438"/>
      <c r="H110" s="438" t="str">
        <f t="shared" si="64"/>
        <v/>
      </c>
      <c r="I110" s="438" t="str">
        <f t="shared" ref="I110:J110" si="108">H110</f>
        <v/>
      </c>
      <c r="J110" s="438" t="str">
        <f t="shared" si="108"/>
        <v/>
      </c>
      <c r="K110" s="438" t="str">
        <f t="shared" si="97"/>
        <v/>
      </c>
      <c r="L110" s="438" t="str">
        <f t="shared" si="97"/>
        <v/>
      </c>
      <c r="M110" s="438" t="str">
        <f t="shared" si="97"/>
        <v/>
      </c>
      <c r="N110" s="263"/>
    </row>
    <row r="111" spans="1:20" ht="15" x14ac:dyDescent="0.25">
      <c r="A111" s="67">
        <v>25003</v>
      </c>
      <c r="B111" s="261" t="e">
        <v>#N/A</v>
      </c>
      <c r="F111" s="438" t="s">
        <v>1093</v>
      </c>
      <c r="G111" s="438"/>
      <c r="H111" s="438" t="str">
        <f t="shared" si="64"/>
        <v/>
      </c>
      <c r="I111" s="438" t="str">
        <f t="shared" ref="I111:J111" si="109">H111</f>
        <v/>
      </c>
      <c r="J111" s="438" t="str">
        <f t="shared" si="109"/>
        <v/>
      </c>
      <c r="K111" s="438" t="str">
        <f t="shared" si="97"/>
        <v/>
      </c>
      <c r="L111" s="438" t="str">
        <f t="shared" si="97"/>
        <v/>
      </c>
      <c r="M111" s="438" t="str">
        <f t="shared" si="97"/>
        <v/>
      </c>
      <c r="N111" s="263"/>
    </row>
    <row r="112" spans="1:20" ht="15" x14ac:dyDescent="0.25">
      <c r="A112" s="67">
        <v>26001</v>
      </c>
      <c r="B112" s="261" t="e">
        <v>#N/A</v>
      </c>
      <c r="F112" s="438" t="s">
        <v>1093</v>
      </c>
      <c r="G112" s="438"/>
      <c r="H112" s="438" t="str">
        <f t="shared" si="64"/>
        <v/>
      </c>
      <c r="I112" s="438" t="str">
        <f t="shared" ref="I112:J112" si="110">H112</f>
        <v/>
      </c>
      <c r="J112" s="438" t="str">
        <f t="shared" si="110"/>
        <v/>
      </c>
      <c r="K112" s="438" t="str">
        <f t="shared" si="97"/>
        <v/>
      </c>
      <c r="L112" s="438" t="str">
        <f t="shared" si="97"/>
        <v/>
      </c>
      <c r="M112" s="438" t="str">
        <f t="shared" si="97"/>
        <v/>
      </c>
      <c r="N112" s="263"/>
    </row>
    <row r="113" spans="1:14" ht="15" x14ac:dyDescent="0.25">
      <c r="A113" s="67">
        <v>26002</v>
      </c>
      <c r="B113" s="261" t="e">
        <v>#N/A</v>
      </c>
      <c r="F113" s="439" t="s">
        <v>1093</v>
      </c>
      <c r="G113" s="439"/>
      <c r="H113" s="439" t="str">
        <f t="shared" si="64"/>
        <v/>
      </c>
      <c r="I113" s="439" t="str">
        <f t="shared" ref="I113:J113" si="111">H113</f>
        <v/>
      </c>
      <c r="J113" s="439" t="str">
        <f t="shared" si="111"/>
        <v/>
      </c>
      <c r="K113" s="438" t="str">
        <f t="shared" si="97"/>
        <v/>
      </c>
      <c r="L113" s="438" t="str">
        <f t="shared" si="97"/>
        <v/>
      </c>
      <c r="M113" s="438" t="str">
        <f t="shared" si="97"/>
        <v/>
      </c>
      <c r="N113" s="436"/>
    </row>
    <row r="114" spans="1:14" ht="15" x14ac:dyDescent="0.25">
      <c r="A114" s="67">
        <v>26005</v>
      </c>
      <c r="B114" s="261" t="e">
        <v>#N/A</v>
      </c>
      <c r="F114" s="438" t="s">
        <v>1093</v>
      </c>
      <c r="G114" s="438"/>
      <c r="H114" s="438" t="str">
        <f t="shared" si="64"/>
        <v/>
      </c>
      <c r="I114" s="438" t="str">
        <f t="shared" ref="I114:J114" si="112">H114</f>
        <v/>
      </c>
      <c r="J114" s="438" t="str">
        <f t="shared" si="112"/>
        <v/>
      </c>
      <c r="K114" s="438" t="str">
        <f t="shared" si="97"/>
        <v/>
      </c>
      <c r="L114" s="438" t="str">
        <f t="shared" si="97"/>
        <v/>
      </c>
      <c r="M114" s="438" t="str">
        <f t="shared" si="97"/>
        <v/>
      </c>
      <c r="N114" s="263"/>
    </row>
    <row r="115" spans="1:14" ht="15" x14ac:dyDescent="0.25">
      <c r="A115" s="265">
        <v>26006</v>
      </c>
      <c r="B115" s="261" t="s">
        <v>257</v>
      </c>
      <c r="C115" s="261">
        <v>2016</v>
      </c>
      <c r="D115" s="261"/>
      <c r="E115" s="261"/>
      <c r="F115" s="438">
        <v>0.58919999999999995</v>
      </c>
      <c r="G115" s="438">
        <v>0.58919999999999995</v>
      </c>
      <c r="H115" s="438">
        <f t="shared" si="64"/>
        <v>0.58919999999999995</v>
      </c>
      <c r="I115" s="438">
        <f t="shared" ref="I115:M130" si="113">H115</f>
        <v>0.58919999999999995</v>
      </c>
      <c r="J115" s="438">
        <f t="shared" si="113"/>
        <v>0.58919999999999995</v>
      </c>
      <c r="K115" s="438">
        <f t="shared" si="113"/>
        <v>0.58919999999999995</v>
      </c>
      <c r="L115" s="438">
        <f t="shared" si="113"/>
        <v>0.58919999999999995</v>
      </c>
      <c r="M115" s="438">
        <f t="shared" si="113"/>
        <v>0.58919999999999995</v>
      </c>
      <c r="N115" s="263"/>
    </row>
    <row r="116" spans="1:14" ht="15" x14ac:dyDescent="0.25">
      <c r="A116" s="67">
        <v>27055</v>
      </c>
      <c r="B116" s="261" t="e">
        <v>#N/A</v>
      </c>
      <c r="F116" s="438" t="s">
        <v>1093</v>
      </c>
      <c r="G116" s="438"/>
      <c r="H116" s="438" t="str">
        <f t="shared" si="64"/>
        <v/>
      </c>
      <c r="I116" s="438" t="str">
        <f t="shared" ref="I116:J116" si="114">H116</f>
        <v/>
      </c>
      <c r="J116" s="438" t="str">
        <f t="shared" si="114"/>
        <v/>
      </c>
      <c r="K116" s="438" t="str">
        <f t="shared" si="113"/>
        <v/>
      </c>
      <c r="L116" s="438" t="str">
        <f t="shared" si="113"/>
        <v/>
      </c>
      <c r="M116" s="438" t="str">
        <f t="shared" si="113"/>
        <v/>
      </c>
      <c r="N116" s="263"/>
    </row>
    <row r="117" spans="1:14" ht="15" x14ac:dyDescent="0.25">
      <c r="A117" s="67">
        <v>27056</v>
      </c>
      <c r="B117" s="261" t="s">
        <v>259</v>
      </c>
      <c r="C117">
        <v>2020</v>
      </c>
      <c r="F117" s="438">
        <v>1.0355000000000001</v>
      </c>
      <c r="G117" s="438">
        <v>1.0355000000000001</v>
      </c>
      <c r="H117" s="438">
        <f t="shared" si="64"/>
        <v>1.0355000000000001</v>
      </c>
      <c r="I117" s="438">
        <f t="shared" ref="I117:J117" si="115">H117</f>
        <v>1.0355000000000001</v>
      </c>
      <c r="J117" s="438">
        <f t="shared" si="115"/>
        <v>1.0355000000000001</v>
      </c>
      <c r="K117" s="438">
        <f t="shared" si="113"/>
        <v>1.0355000000000001</v>
      </c>
      <c r="L117" s="438">
        <f t="shared" si="113"/>
        <v>1.0355000000000001</v>
      </c>
      <c r="M117" s="438">
        <f t="shared" si="113"/>
        <v>1.0355000000000001</v>
      </c>
      <c r="N117" s="263"/>
    </row>
    <row r="118" spans="1:14" ht="15" x14ac:dyDescent="0.25">
      <c r="A118" s="67">
        <v>27057</v>
      </c>
      <c r="B118" s="261" t="e">
        <v>#N/A</v>
      </c>
      <c r="F118" s="438" t="s">
        <v>1093</v>
      </c>
      <c r="G118" s="438"/>
      <c r="H118" s="438" t="str">
        <f t="shared" si="64"/>
        <v/>
      </c>
      <c r="I118" s="438" t="str">
        <f t="shared" ref="I118:J118" si="116">H118</f>
        <v/>
      </c>
      <c r="J118" s="438" t="str">
        <f t="shared" si="116"/>
        <v/>
      </c>
      <c r="K118" s="438" t="str">
        <f t="shared" si="113"/>
        <v/>
      </c>
      <c r="L118" s="438" t="str">
        <f t="shared" si="113"/>
        <v/>
      </c>
      <c r="M118" s="438" t="str">
        <f t="shared" si="113"/>
        <v/>
      </c>
      <c r="N118" s="263"/>
    </row>
    <row r="119" spans="1:14" ht="15" x14ac:dyDescent="0.25">
      <c r="A119" s="67">
        <v>27058</v>
      </c>
      <c r="B119" s="261" t="e">
        <v>#N/A</v>
      </c>
      <c r="F119" s="438" t="s">
        <v>1093</v>
      </c>
      <c r="G119" s="438"/>
      <c r="H119" s="438" t="str">
        <f t="shared" si="64"/>
        <v/>
      </c>
      <c r="I119" s="438" t="str">
        <f t="shared" ref="I119:J119" si="117">H119</f>
        <v/>
      </c>
      <c r="J119" s="438" t="str">
        <f t="shared" si="117"/>
        <v/>
      </c>
      <c r="K119" s="438" t="str">
        <f t="shared" si="113"/>
        <v/>
      </c>
      <c r="L119" s="438" t="str">
        <f t="shared" si="113"/>
        <v/>
      </c>
      <c r="M119" s="438" t="str">
        <f t="shared" si="113"/>
        <v/>
      </c>
      <c r="N119" s="263"/>
    </row>
    <row r="120" spans="1:14" ht="15" x14ac:dyDescent="0.25">
      <c r="A120" s="67">
        <v>27059</v>
      </c>
      <c r="B120" s="261" t="e">
        <v>#N/A</v>
      </c>
      <c r="F120" s="438" t="s">
        <v>1093</v>
      </c>
      <c r="G120" s="438"/>
      <c r="H120" s="438" t="str">
        <f t="shared" si="64"/>
        <v/>
      </c>
      <c r="I120" s="438" t="str">
        <f t="shared" ref="I120:J120" si="118">H120</f>
        <v/>
      </c>
      <c r="J120" s="438" t="str">
        <f t="shared" si="118"/>
        <v/>
      </c>
      <c r="K120" s="438" t="str">
        <f t="shared" si="113"/>
        <v/>
      </c>
      <c r="L120" s="438" t="str">
        <f t="shared" si="113"/>
        <v/>
      </c>
      <c r="M120" s="438" t="str">
        <f t="shared" si="113"/>
        <v/>
      </c>
      <c r="N120" s="263"/>
    </row>
    <row r="121" spans="1:14" ht="15" x14ac:dyDescent="0.25">
      <c r="A121" s="265">
        <v>27061</v>
      </c>
      <c r="B121" s="261" t="s">
        <v>263</v>
      </c>
      <c r="C121" s="261">
        <v>2015</v>
      </c>
      <c r="D121" s="261"/>
      <c r="E121" s="261"/>
      <c r="F121" s="438">
        <v>0.56910000000000005</v>
      </c>
      <c r="G121" s="438">
        <v>0.56910000000000005</v>
      </c>
      <c r="H121" s="438">
        <f t="shared" si="64"/>
        <v>0.56910000000000005</v>
      </c>
      <c r="I121" s="438">
        <f t="shared" ref="I121:J121" si="119">H121</f>
        <v>0.56910000000000005</v>
      </c>
      <c r="J121" s="438">
        <f t="shared" si="119"/>
        <v>0.56910000000000005</v>
      </c>
      <c r="K121" s="438">
        <f t="shared" si="113"/>
        <v>0.56910000000000005</v>
      </c>
      <c r="L121" s="438">
        <f t="shared" si="113"/>
        <v>0.56910000000000005</v>
      </c>
      <c r="M121" s="438">
        <f t="shared" si="113"/>
        <v>0.56910000000000005</v>
      </c>
      <c r="N121" s="263"/>
    </row>
    <row r="122" spans="1:14" ht="15" x14ac:dyDescent="0.25">
      <c r="A122" s="67">
        <v>28101</v>
      </c>
      <c r="B122" s="261" t="e">
        <v>#N/A</v>
      </c>
      <c r="F122" s="438" t="s">
        <v>1093</v>
      </c>
      <c r="G122" s="438"/>
      <c r="H122" s="438" t="str">
        <f t="shared" si="64"/>
        <v/>
      </c>
      <c r="I122" s="438" t="str">
        <f t="shared" ref="I122:J122" si="120">H122</f>
        <v/>
      </c>
      <c r="J122" s="438" t="str">
        <f t="shared" si="120"/>
        <v/>
      </c>
      <c r="K122" s="438" t="str">
        <f t="shared" si="113"/>
        <v/>
      </c>
      <c r="L122" s="438" t="str">
        <f t="shared" si="113"/>
        <v/>
      </c>
      <c r="M122" s="438" t="str">
        <f t="shared" si="113"/>
        <v/>
      </c>
      <c r="N122" s="263"/>
    </row>
    <row r="123" spans="1:14" ht="15" x14ac:dyDescent="0.25">
      <c r="A123" s="67">
        <v>28102</v>
      </c>
      <c r="B123" s="261" t="e">
        <v>#N/A</v>
      </c>
      <c r="F123" s="438" t="s">
        <v>1093</v>
      </c>
      <c r="G123" s="438"/>
      <c r="H123" s="438" t="str">
        <f t="shared" si="64"/>
        <v/>
      </c>
      <c r="I123" s="438" t="str">
        <f t="shared" ref="I123:J123" si="121">H123</f>
        <v/>
      </c>
      <c r="J123" s="438" t="str">
        <f t="shared" si="121"/>
        <v/>
      </c>
      <c r="K123" s="438" t="str">
        <f t="shared" si="113"/>
        <v/>
      </c>
      <c r="L123" s="438" t="str">
        <f t="shared" si="113"/>
        <v/>
      </c>
      <c r="M123" s="438" t="str">
        <f t="shared" si="113"/>
        <v/>
      </c>
      <c r="N123" s="263"/>
    </row>
    <row r="124" spans="1:14" ht="15" x14ac:dyDescent="0.25">
      <c r="A124" s="67">
        <v>28103</v>
      </c>
      <c r="B124" s="261" t="e">
        <v>#N/A</v>
      </c>
      <c r="F124" s="438" t="s">
        <v>1093</v>
      </c>
      <c r="G124" s="438"/>
      <c r="H124" s="438" t="str">
        <f t="shared" si="64"/>
        <v/>
      </c>
      <c r="I124" s="438" t="str">
        <f t="shared" ref="I124:J124" si="122">H124</f>
        <v/>
      </c>
      <c r="J124" s="438" t="str">
        <f t="shared" si="122"/>
        <v/>
      </c>
      <c r="K124" s="438" t="str">
        <f t="shared" si="113"/>
        <v/>
      </c>
      <c r="L124" s="438" t="str">
        <f t="shared" si="113"/>
        <v/>
      </c>
      <c r="M124" s="438" t="str">
        <f t="shared" si="113"/>
        <v/>
      </c>
      <c r="N124" s="263"/>
    </row>
    <row r="125" spans="1:14" ht="15" x14ac:dyDescent="0.25">
      <c r="A125" s="67">
        <v>29001</v>
      </c>
      <c r="B125" s="261" t="e">
        <v>#N/A</v>
      </c>
      <c r="F125" s="438" t="s">
        <v>1093</v>
      </c>
      <c r="G125" s="438"/>
      <c r="H125" s="438" t="str">
        <f t="shared" si="64"/>
        <v/>
      </c>
      <c r="I125" s="438" t="str">
        <f t="shared" ref="I125:J125" si="123">H125</f>
        <v/>
      </c>
      <c r="J125" s="438" t="str">
        <f t="shared" si="123"/>
        <v/>
      </c>
      <c r="K125" s="438" t="str">
        <f t="shared" si="113"/>
        <v/>
      </c>
      <c r="L125" s="438" t="str">
        <f t="shared" si="113"/>
        <v/>
      </c>
      <c r="M125" s="438" t="str">
        <f t="shared" si="113"/>
        <v/>
      </c>
      <c r="N125" s="263"/>
    </row>
    <row r="126" spans="1:14" ht="15" x14ac:dyDescent="0.25">
      <c r="A126" s="67">
        <v>29002</v>
      </c>
      <c r="B126" s="261" t="e">
        <v>#N/A</v>
      </c>
      <c r="F126" s="438" t="s">
        <v>1093</v>
      </c>
      <c r="G126" s="438"/>
      <c r="H126" s="438" t="str">
        <f t="shared" si="64"/>
        <v/>
      </c>
      <c r="I126" s="438" t="str">
        <f t="shared" ref="I126:J126" si="124">H126</f>
        <v/>
      </c>
      <c r="J126" s="438" t="str">
        <f t="shared" si="124"/>
        <v/>
      </c>
      <c r="K126" s="438" t="str">
        <f t="shared" si="113"/>
        <v/>
      </c>
      <c r="L126" s="438" t="str">
        <f t="shared" si="113"/>
        <v/>
      </c>
      <c r="M126" s="438" t="str">
        <f t="shared" si="113"/>
        <v/>
      </c>
      <c r="N126" s="263"/>
    </row>
    <row r="127" spans="1:14" ht="15" x14ac:dyDescent="0.25">
      <c r="A127" s="265">
        <v>29003</v>
      </c>
      <c r="B127" s="261" t="s">
        <v>269</v>
      </c>
      <c r="C127" s="261">
        <v>2016</v>
      </c>
      <c r="D127" s="261"/>
      <c r="E127" s="261"/>
      <c r="F127" s="438">
        <v>0.71060000000000001</v>
      </c>
      <c r="G127" s="438">
        <v>0.71060000000000001</v>
      </c>
      <c r="H127" s="438">
        <f t="shared" si="64"/>
        <v>0.71060000000000001</v>
      </c>
      <c r="I127" s="438">
        <f t="shared" ref="I127:J127" si="125">H127</f>
        <v>0.71060000000000001</v>
      </c>
      <c r="J127" s="438">
        <f t="shared" si="125"/>
        <v>0.71060000000000001</v>
      </c>
      <c r="K127" s="438">
        <f t="shared" si="113"/>
        <v>0.71060000000000001</v>
      </c>
      <c r="L127" s="438">
        <f t="shared" si="113"/>
        <v>0.71060000000000001</v>
      </c>
      <c r="M127" s="438">
        <f t="shared" si="113"/>
        <v>0.71060000000000001</v>
      </c>
      <c r="N127" s="263"/>
    </row>
    <row r="128" spans="1:14" ht="15" x14ac:dyDescent="0.25">
      <c r="A128" s="67">
        <v>29004</v>
      </c>
      <c r="B128" s="261" t="e">
        <v>#N/A</v>
      </c>
      <c r="F128" s="438" t="s">
        <v>1093</v>
      </c>
      <c r="G128" s="438"/>
      <c r="H128" s="438" t="str">
        <f t="shared" si="64"/>
        <v/>
      </c>
      <c r="I128" s="438" t="str">
        <f t="shared" ref="I128:J128" si="126">H128</f>
        <v/>
      </c>
      <c r="J128" s="438" t="str">
        <f t="shared" si="126"/>
        <v/>
      </c>
      <c r="K128" s="438" t="str">
        <f t="shared" si="113"/>
        <v/>
      </c>
      <c r="L128" s="438" t="str">
        <f t="shared" si="113"/>
        <v/>
      </c>
      <c r="M128" s="438" t="str">
        <f t="shared" si="113"/>
        <v/>
      </c>
      <c r="N128" s="263"/>
    </row>
    <row r="129" spans="1:14" ht="15" x14ac:dyDescent="0.25">
      <c r="A129" s="67">
        <v>30093</v>
      </c>
      <c r="B129" s="261" t="e">
        <v>#N/A</v>
      </c>
      <c r="F129" s="438" t="s">
        <v>1093</v>
      </c>
      <c r="G129" s="438"/>
      <c r="H129" s="438" t="str">
        <f t="shared" si="64"/>
        <v/>
      </c>
      <c r="I129" s="438" t="str">
        <f t="shared" ref="I129:J129" si="127">H129</f>
        <v/>
      </c>
      <c r="J129" s="438" t="str">
        <f t="shared" si="127"/>
        <v/>
      </c>
      <c r="K129" s="438" t="str">
        <f t="shared" si="113"/>
        <v/>
      </c>
      <c r="L129" s="438" t="str">
        <f t="shared" si="113"/>
        <v/>
      </c>
      <c r="M129" s="438" t="str">
        <f t="shared" si="113"/>
        <v/>
      </c>
      <c r="N129" s="263"/>
    </row>
    <row r="130" spans="1:14" ht="15" x14ac:dyDescent="0.25">
      <c r="A130" s="67">
        <v>31116</v>
      </c>
      <c r="B130" s="261" t="e">
        <v>#N/A</v>
      </c>
      <c r="F130" s="438" t="s">
        <v>1093</v>
      </c>
      <c r="G130" s="438"/>
      <c r="H130" s="438" t="str">
        <f t="shared" si="64"/>
        <v/>
      </c>
      <c r="I130" s="438" t="str">
        <f t="shared" ref="I130:J130" si="128">H130</f>
        <v/>
      </c>
      <c r="J130" s="438" t="str">
        <f t="shared" si="128"/>
        <v/>
      </c>
      <c r="K130" s="438" t="str">
        <f t="shared" si="113"/>
        <v/>
      </c>
      <c r="L130" s="438" t="str">
        <f t="shared" si="113"/>
        <v/>
      </c>
      <c r="M130" s="438" t="str">
        <f t="shared" si="113"/>
        <v/>
      </c>
      <c r="N130" s="263"/>
    </row>
    <row r="131" spans="1:14" ht="15" x14ac:dyDescent="0.25">
      <c r="A131" s="67">
        <v>31117</v>
      </c>
      <c r="B131" s="261" t="e">
        <v>#N/A</v>
      </c>
      <c r="F131" s="438" t="s">
        <v>1093</v>
      </c>
      <c r="G131" s="438"/>
      <c r="H131" s="438" t="str">
        <f t="shared" ref="H131:H194" si="129">IF(G131&lt;&gt;0,G131,"")</f>
        <v/>
      </c>
      <c r="I131" s="438" t="str">
        <f t="shared" ref="I131:M146" si="130">H131</f>
        <v/>
      </c>
      <c r="J131" s="438" t="str">
        <f t="shared" si="130"/>
        <v/>
      </c>
      <c r="K131" s="438" t="str">
        <f t="shared" si="130"/>
        <v/>
      </c>
      <c r="L131" s="438" t="str">
        <f t="shared" si="130"/>
        <v/>
      </c>
      <c r="M131" s="438" t="str">
        <f t="shared" si="130"/>
        <v/>
      </c>
      <c r="N131" s="263"/>
    </row>
    <row r="132" spans="1:14" ht="15" x14ac:dyDescent="0.25">
      <c r="A132" s="67">
        <v>31118</v>
      </c>
      <c r="B132" s="261" t="s">
        <v>274</v>
      </c>
      <c r="C132">
        <v>2019</v>
      </c>
      <c r="F132" s="438">
        <v>0.78839999999999999</v>
      </c>
      <c r="G132" s="438">
        <v>0.78839999999999999</v>
      </c>
      <c r="H132" s="438">
        <f t="shared" si="129"/>
        <v>0.78839999999999999</v>
      </c>
      <c r="I132" s="438">
        <f t="shared" ref="I132:J132" si="131">H132</f>
        <v>0.78839999999999999</v>
      </c>
      <c r="J132" s="438">
        <f t="shared" si="131"/>
        <v>0.78839999999999999</v>
      </c>
      <c r="K132" s="438">
        <f t="shared" si="130"/>
        <v>0.78839999999999999</v>
      </c>
      <c r="L132" s="438">
        <f t="shared" si="130"/>
        <v>0.78839999999999999</v>
      </c>
      <c r="M132" s="438">
        <f t="shared" si="130"/>
        <v>0.78839999999999999</v>
      </c>
      <c r="N132" s="263"/>
    </row>
    <row r="133" spans="1:14" ht="15" x14ac:dyDescent="0.25">
      <c r="A133" s="67">
        <v>31121</v>
      </c>
      <c r="B133" s="261" t="e">
        <v>#N/A</v>
      </c>
      <c r="F133" s="438" t="s">
        <v>1093</v>
      </c>
      <c r="G133" s="438"/>
      <c r="H133" s="438" t="str">
        <f t="shared" si="129"/>
        <v/>
      </c>
      <c r="I133" s="438" t="str">
        <f t="shared" ref="I133:J133" si="132">H133</f>
        <v/>
      </c>
      <c r="J133" s="438" t="str">
        <f t="shared" si="132"/>
        <v/>
      </c>
      <c r="K133" s="438" t="str">
        <f t="shared" si="130"/>
        <v/>
      </c>
      <c r="L133" s="438" t="str">
        <f t="shared" si="130"/>
        <v/>
      </c>
      <c r="M133" s="438" t="str">
        <f t="shared" si="130"/>
        <v/>
      </c>
      <c r="N133" s="263"/>
    </row>
    <row r="134" spans="1:14" ht="15" x14ac:dyDescent="0.25">
      <c r="A134" s="67">
        <v>31122</v>
      </c>
      <c r="B134" s="261" t="e">
        <v>#N/A</v>
      </c>
      <c r="F134" s="438" t="s">
        <v>1093</v>
      </c>
      <c r="G134" s="438"/>
      <c r="H134" s="438" t="str">
        <f t="shared" si="129"/>
        <v/>
      </c>
      <c r="I134" s="438" t="str">
        <f t="shared" ref="I134:J134" si="133">H134</f>
        <v/>
      </c>
      <c r="J134" s="438" t="str">
        <f t="shared" si="133"/>
        <v/>
      </c>
      <c r="K134" s="438" t="str">
        <f t="shared" si="130"/>
        <v/>
      </c>
      <c r="L134" s="438" t="str">
        <f t="shared" si="130"/>
        <v/>
      </c>
      <c r="M134" s="438" t="str">
        <f t="shared" si="130"/>
        <v/>
      </c>
      <c r="N134" s="263"/>
    </row>
    <row r="135" spans="1:14" ht="15" x14ac:dyDescent="0.25">
      <c r="A135" s="67">
        <v>32054</v>
      </c>
      <c r="B135" s="261" t="e">
        <v>#N/A</v>
      </c>
      <c r="F135" s="438" t="s">
        <v>1093</v>
      </c>
      <c r="G135" s="438"/>
      <c r="H135" s="438" t="str">
        <f t="shared" si="129"/>
        <v/>
      </c>
      <c r="I135" s="438" t="str">
        <f t="shared" ref="I135:J135" si="134">H135</f>
        <v/>
      </c>
      <c r="J135" s="438" t="str">
        <f t="shared" si="134"/>
        <v/>
      </c>
      <c r="K135" s="438" t="str">
        <f t="shared" si="130"/>
        <v/>
      </c>
      <c r="L135" s="438" t="str">
        <f t="shared" si="130"/>
        <v/>
      </c>
      <c r="M135" s="438" t="str">
        <f t="shared" si="130"/>
        <v/>
      </c>
      <c r="N135" s="263"/>
    </row>
    <row r="136" spans="1:14" ht="15" x14ac:dyDescent="0.25">
      <c r="A136" s="67">
        <v>32055</v>
      </c>
      <c r="B136" s="261" t="e">
        <v>#N/A</v>
      </c>
      <c r="F136" s="438" t="s">
        <v>1093</v>
      </c>
      <c r="G136" s="438"/>
      <c r="H136" s="438" t="str">
        <f t="shared" si="129"/>
        <v/>
      </c>
      <c r="I136" s="438" t="str">
        <f t="shared" ref="I136:J136" si="135">H136</f>
        <v/>
      </c>
      <c r="J136" s="438" t="str">
        <f t="shared" si="135"/>
        <v/>
      </c>
      <c r="K136" s="438" t="str">
        <f t="shared" si="130"/>
        <v/>
      </c>
      <c r="L136" s="438" t="str">
        <f t="shared" si="130"/>
        <v/>
      </c>
      <c r="M136" s="438" t="str">
        <f t="shared" si="130"/>
        <v/>
      </c>
      <c r="N136" s="263"/>
    </row>
    <row r="137" spans="1:14" ht="15" x14ac:dyDescent="0.25">
      <c r="A137" s="67">
        <v>32056</v>
      </c>
      <c r="B137" s="261" t="e">
        <v>#N/A</v>
      </c>
      <c r="F137" s="438" t="s">
        <v>1093</v>
      </c>
      <c r="G137" s="438"/>
      <c r="H137" s="438" t="str">
        <f t="shared" si="129"/>
        <v/>
      </c>
      <c r="I137" s="438" t="str">
        <f t="shared" ref="I137:J137" si="136">H137</f>
        <v/>
      </c>
      <c r="J137" s="438" t="str">
        <f t="shared" si="136"/>
        <v/>
      </c>
      <c r="K137" s="438" t="str">
        <f t="shared" si="130"/>
        <v/>
      </c>
      <c r="L137" s="438" t="str">
        <f t="shared" si="130"/>
        <v/>
      </c>
      <c r="M137" s="438" t="str">
        <f t="shared" si="130"/>
        <v/>
      </c>
      <c r="N137" s="263"/>
    </row>
    <row r="138" spans="1:14" ht="15" x14ac:dyDescent="0.25">
      <c r="A138" s="67">
        <v>32058</v>
      </c>
      <c r="B138" s="261" t="e">
        <v>#N/A</v>
      </c>
      <c r="F138" s="438" t="s">
        <v>1093</v>
      </c>
      <c r="G138" s="438"/>
      <c r="H138" s="438" t="str">
        <f t="shared" si="129"/>
        <v/>
      </c>
      <c r="I138" s="438" t="str">
        <f t="shared" ref="I138:J138" si="137">H138</f>
        <v/>
      </c>
      <c r="J138" s="438" t="str">
        <f t="shared" si="137"/>
        <v/>
      </c>
      <c r="K138" s="438" t="str">
        <f t="shared" si="130"/>
        <v/>
      </c>
      <c r="L138" s="438" t="str">
        <f t="shared" si="130"/>
        <v/>
      </c>
      <c r="M138" s="438" t="str">
        <f t="shared" si="130"/>
        <v/>
      </c>
      <c r="N138" s="263"/>
    </row>
    <row r="139" spans="1:14" ht="15" x14ac:dyDescent="0.25">
      <c r="A139" s="265">
        <v>33090</v>
      </c>
      <c r="B139" s="261" t="s">
        <v>281</v>
      </c>
      <c r="C139" s="261">
        <v>2015</v>
      </c>
      <c r="D139" s="261"/>
      <c r="E139" s="261"/>
      <c r="F139" s="438">
        <v>0.67149999999999999</v>
      </c>
      <c r="G139" s="438">
        <v>0.56979999999999997</v>
      </c>
      <c r="H139" s="438">
        <f t="shared" si="129"/>
        <v>0.56979999999999997</v>
      </c>
      <c r="I139" s="438">
        <f t="shared" ref="I139:J139" si="138">H139</f>
        <v>0.56979999999999997</v>
      </c>
      <c r="J139" s="438">
        <f t="shared" si="138"/>
        <v>0.56979999999999997</v>
      </c>
      <c r="K139" s="438">
        <f t="shared" si="130"/>
        <v>0.56979999999999997</v>
      </c>
      <c r="L139" s="438">
        <f t="shared" si="130"/>
        <v>0.56979999999999997</v>
      </c>
      <c r="M139" s="438">
        <f t="shared" si="130"/>
        <v>0.56979999999999997</v>
      </c>
      <c r="N139" s="263"/>
    </row>
    <row r="140" spans="1:14" ht="15" x14ac:dyDescent="0.25">
      <c r="A140" s="67">
        <v>33091</v>
      </c>
      <c r="B140" s="261" t="e">
        <v>#N/A</v>
      </c>
      <c r="C140">
        <v>2017</v>
      </c>
      <c r="D140" t="s">
        <v>1088</v>
      </c>
      <c r="F140" s="438">
        <v>0.754</v>
      </c>
      <c r="G140" s="438"/>
      <c r="H140" s="438" t="str">
        <f t="shared" si="129"/>
        <v/>
      </c>
      <c r="I140" s="438" t="str">
        <f t="shared" ref="I140:J140" si="139">H140</f>
        <v/>
      </c>
      <c r="J140" s="438" t="str">
        <f t="shared" si="139"/>
        <v/>
      </c>
      <c r="K140" s="438" t="str">
        <f t="shared" si="130"/>
        <v/>
      </c>
      <c r="L140" s="438" t="str">
        <f t="shared" si="130"/>
        <v/>
      </c>
      <c r="M140" s="438" t="str">
        <f t="shared" si="130"/>
        <v/>
      </c>
      <c r="N140" s="263"/>
    </row>
    <row r="141" spans="1:14" ht="15" x14ac:dyDescent="0.25">
      <c r="A141" s="67">
        <v>33092</v>
      </c>
      <c r="B141" s="261" t="e">
        <v>#N/A</v>
      </c>
      <c r="C141">
        <v>2017</v>
      </c>
      <c r="D141" t="s">
        <v>1088</v>
      </c>
      <c r="F141" s="438">
        <v>0.71540000000000004</v>
      </c>
      <c r="G141" s="438"/>
      <c r="H141" s="438" t="str">
        <f t="shared" si="129"/>
        <v/>
      </c>
      <c r="I141" s="438" t="str">
        <f t="shared" ref="I141:J141" si="140">H141</f>
        <v/>
      </c>
      <c r="J141" s="438" t="str">
        <f t="shared" si="140"/>
        <v/>
      </c>
      <c r="K141" s="438" t="str">
        <f t="shared" si="130"/>
        <v/>
      </c>
      <c r="L141" s="438" t="str">
        <f t="shared" si="130"/>
        <v/>
      </c>
      <c r="M141" s="438" t="str">
        <f t="shared" si="130"/>
        <v/>
      </c>
      <c r="N141" s="263"/>
    </row>
    <row r="142" spans="1:14" ht="15" x14ac:dyDescent="0.25">
      <c r="A142" s="67">
        <v>33093</v>
      </c>
      <c r="B142" s="261" t="e">
        <v>#N/A</v>
      </c>
      <c r="C142">
        <v>2017</v>
      </c>
      <c r="D142" t="s">
        <v>1088</v>
      </c>
      <c r="F142" s="438">
        <v>0.51970000000000005</v>
      </c>
      <c r="G142" s="438"/>
      <c r="H142" s="438" t="str">
        <f t="shared" si="129"/>
        <v/>
      </c>
      <c r="I142" s="438" t="str">
        <f t="shared" ref="I142:J142" si="141">H142</f>
        <v/>
      </c>
      <c r="J142" s="438" t="str">
        <f t="shared" si="141"/>
        <v/>
      </c>
      <c r="K142" s="438" t="str">
        <f t="shared" si="130"/>
        <v/>
      </c>
      <c r="L142" s="438" t="str">
        <f t="shared" si="130"/>
        <v/>
      </c>
      <c r="M142" s="438" t="str">
        <f t="shared" si="130"/>
        <v/>
      </c>
      <c r="N142" s="263"/>
    </row>
    <row r="143" spans="1:14" ht="15" x14ac:dyDescent="0.25">
      <c r="A143" s="67">
        <v>33094</v>
      </c>
      <c r="B143" s="261" t="e">
        <v>#N/A</v>
      </c>
      <c r="C143">
        <v>2017</v>
      </c>
      <c r="D143" t="s">
        <v>1088</v>
      </c>
      <c r="F143" s="438">
        <v>0.66069999999999995</v>
      </c>
      <c r="G143" s="438"/>
      <c r="H143" s="438" t="str">
        <f t="shared" si="129"/>
        <v/>
      </c>
      <c r="I143" s="438" t="str">
        <f t="shared" ref="I143:J143" si="142">H143</f>
        <v/>
      </c>
      <c r="J143" s="438" t="str">
        <f t="shared" si="142"/>
        <v/>
      </c>
      <c r="K143" s="438" t="str">
        <f t="shared" si="130"/>
        <v/>
      </c>
      <c r="L143" s="438" t="str">
        <f t="shared" si="130"/>
        <v/>
      </c>
      <c r="M143" s="438" t="str">
        <f t="shared" si="130"/>
        <v/>
      </c>
      <c r="N143" s="263"/>
    </row>
    <row r="144" spans="1:14" ht="15" x14ac:dyDescent="0.25">
      <c r="A144" s="67">
        <v>34121</v>
      </c>
      <c r="B144" s="261" t="e">
        <v>#N/A</v>
      </c>
      <c r="F144" s="438" t="s">
        <v>1093</v>
      </c>
      <c r="G144" s="438"/>
      <c r="H144" s="438" t="str">
        <f t="shared" si="129"/>
        <v/>
      </c>
      <c r="I144" s="438" t="str">
        <f t="shared" ref="I144:J144" si="143">H144</f>
        <v/>
      </c>
      <c r="J144" s="438" t="str">
        <f t="shared" si="143"/>
        <v/>
      </c>
      <c r="K144" s="438" t="str">
        <f t="shared" si="130"/>
        <v/>
      </c>
      <c r="L144" s="438" t="str">
        <f t="shared" si="130"/>
        <v/>
      </c>
      <c r="M144" s="438" t="str">
        <f t="shared" si="130"/>
        <v/>
      </c>
      <c r="N144" s="263"/>
    </row>
    <row r="145" spans="1:14" ht="15" x14ac:dyDescent="0.25">
      <c r="A145" s="67">
        <v>34122</v>
      </c>
      <c r="B145" s="261" t="e">
        <v>#N/A</v>
      </c>
      <c r="F145" s="438" t="s">
        <v>1093</v>
      </c>
      <c r="G145" s="438"/>
      <c r="H145" s="438" t="str">
        <f t="shared" si="129"/>
        <v/>
      </c>
      <c r="I145" s="438" t="str">
        <f t="shared" ref="I145:J145" si="144">H145</f>
        <v/>
      </c>
      <c r="J145" s="438" t="str">
        <f t="shared" si="144"/>
        <v/>
      </c>
      <c r="K145" s="438" t="str">
        <f t="shared" si="130"/>
        <v/>
      </c>
      <c r="L145" s="438" t="str">
        <f t="shared" si="130"/>
        <v/>
      </c>
      <c r="M145" s="438" t="str">
        <f t="shared" si="130"/>
        <v/>
      </c>
      <c r="N145" s="263"/>
    </row>
    <row r="146" spans="1:14" ht="15" x14ac:dyDescent="0.25">
      <c r="A146" s="67">
        <v>34124</v>
      </c>
      <c r="B146" s="261" t="e">
        <v>#N/A</v>
      </c>
      <c r="F146" s="438" t="s">
        <v>1093</v>
      </c>
      <c r="G146" s="438"/>
      <c r="H146" s="438" t="str">
        <f t="shared" si="129"/>
        <v/>
      </c>
      <c r="I146" s="438" t="str">
        <f t="shared" ref="I146:J146" si="145">H146</f>
        <v/>
      </c>
      <c r="J146" s="438" t="str">
        <f t="shared" si="145"/>
        <v/>
      </c>
      <c r="K146" s="438" t="str">
        <f t="shared" si="130"/>
        <v/>
      </c>
      <c r="L146" s="438" t="str">
        <f t="shared" si="130"/>
        <v/>
      </c>
      <c r="M146" s="438" t="str">
        <f t="shared" si="130"/>
        <v/>
      </c>
      <c r="N146" s="263"/>
    </row>
    <row r="147" spans="1:14" ht="15" x14ac:dyDescent="0.25">
      <c r="A147" s="265">
        <v>35092</v>
      </c>
      <c r="B147" s="261" t="s">
        <v>289</v>
      </c>
      <c r="C147" s="261">
        <v>2015</v>
      </c>
      <c r="D147" s="261"/>
      <c r="E147" s="261"/>
      <c r="F147" s="438">
        <v>0.78549999999999998</v>
      </c>
      <c r="G147" s="438">
        <v>0.78549999999999998</v>
      </c>
      <c r="H147" s="438">
        <f t="shared" si="129"/>
        <v>0.78549999999999998</v>
      </c>
      <c r="I147" s="438">
        <f t="shared" ref="I147:M162" si="146">H147</f>
        <v>0.78549999999999998</v>
      </c>
      <c r="J147" s="438">
        <f t="shared" si="146"/>
        <v>0.78549999999999998</v>
      </c>
      <c r="K147" s="438">
        <f t="shared" si="146"/>
        <v>0.78549999999999998</v>
      </c>
      <c r="L147" s="438">
        <f t="shared" si="146"/>
        <v>0.78549999999999998</v>
      </c>
      <c r="M147" s="438">
        <f t="shared" si="146"/>
        <v>0.78549999999999998</v>
      </c>
      <c r="N147" s="263"/>
    </row>
    <row r="148" spans="1:14" ht="15" x14ac:dyDescent="0.25">
      <c r="A148" s="67">
        <v>35093</v>
      </c>
      <c r="B148" s="261" t="e">
        <v>#N/A</v>
      </c>
      <c r="F148" s="438" t="s">
        <v>1093</v>
      </c>
      <c r="G148" s="438"/>
      <c r="H148" s="438" t="str">
        <f t="shared" si="129"/>
        <v/>
      </c>
      <c r="I148" s="438" t="str">
        <f t="shared" ref="I148:J148" si="147">H148</f>
        <v/>
      </c>
      <c r="J148" s="438" t="str">
        <f t="shared" si="147"/>
        <v/>
      </c>
      <c r="K148" s="438" t="str">
        <f t="shared" si="146"/>
        <v/>
      </c>
      <c r="L148" s="438" t="str">
        <f t="shared" si="146"/>
        <v/>
      </c>
      <c r="M148" s="438" t="str">
        <f t="shared" si="146"/>
        <v/>
      </c>
      <c r="N148" s="263"/>
    </row>
    <row r="149" spans="1:14" ht="15" x14ac:dyDescent="0.25">
      <c r="A149" s="265">
        <v>35094</v>
      </c>
      <c r="B149" s="261" t="s">
        <v>291</v>
      </c>
      <c r="C149" s="261">
        <v>2015</v>
      </c>
      <c r="D149" s="261"/>
      <c r="E149" s="261"/>
      <c r="F149" s="438">
        <v>0.63759999999999994</v>
      </c>
      <c r="G149" s="438">
        <v>0.63759999999999994</v>
      </c>
      <c r="H149" s="438">
        <f t="shared" si="129"/>
        <v>0.63759999999999994</v>
      </c>
      <c r="I149" s="438">
        <f t="shared" ref="I149:J149" si="148">H149</f>
        <v>0.63759999999999994</v>
      </c>
      <c r="J149" s="438">
        <f t="shared" si="148"/>
        <v>0.63759999999999994</v>
      </c>
      <c r="K149" s="438">
        <f t="shared" si="146"/>
        <v>0.63759999999999994</v>
      </c>
      <c r="L149" s="438">
        <f t="shared" si="146"/>
        <v>0.63759999999999994</v>
      </c>
      <c r="M149" s="438">
        <f t="shared" si="146"/>
        <v>0.63759999999999994</v>
      </c>
      <c r="N149" s="263"/>
    </row>
    <row r="150" spans="1:14" ht="15" x14ac:dyDescent="0.25">
      <c r="A150" s="265">
        <v>35097</v>
      </c>
      <c r="B150" s="261" t="s">
        <v>292</v>
      </c>
      <c r="C150" s="261">
        <v>2016</v>
      </c>
      <c r="D150" s="261"/>
      <c r="E150" s="261"/>
      <c r="F150" s="438">
        <v>0.86780000000000002</v>
      </c>
      <c r="G150" s="438">
        <v>0.86780000000000002</v>
      </c>
      <c r="H150" s="438">
        <f t="shared" si="129"/>
        <v>0.86780000000000002</v>
      </c>
      <c r="I150" s="438">
        <f t="shared" ref="I150:J150" si="149">H150</f>
        <v>0.86780000000000002</v>
      </c>
      <c r="J150" s="438">
        <f t="shared" si="149"/>
        <v>0.86780000000000002</v>
      </c>
      <c r="K150" s="438">
        <f t="shared" si="146"/>
        <v>0.86780000000000002</v>
      </c>
      <c r="L150" s="438">
        <f t="shared" si="146"/>
        <v>0.86780000000000002</v>
      </c>
      <c r="M150" s="438">
        <f t="shared" si="146"/>
        <v>0.86780000000000002</v>
      </c>
      <c r="N150" s="263"/>
    </row>
    <row r="151" spans="1:14" ht="15" x14ac:dyDescent="0.25">
      <c r="A151" s="265">
        <v>35098</v>
      </c>
      <c r="B151" s="261" t="s">
        <v>293</v>
      </c>
      <c r="C151" s="261">
        <v>2015</v>
      </c>
      <c r="D151" s="261"/>
      <c r="E151" s="261"/>
      <c r="F151" s="438">
        <v>0.73040000000000005</v>
      </c>
      <c r="G151" s="438">
        <v>1.0795999999999999</v>
      </c>
      <c r="H151" s="438">
        <f t="shared" si="129"/>
        <v>1.0795999999999999</v>
      </c>
      <c r="I151" s="438">
        <f t="shared" ref="I151:J151" si="150">H151</f>
        <v>1.0795999999999999</v>
      </c>
      <c r="J151" s="438">
        <f t="shared" si="150"/>
        <v>1.0795999999999999</v>
      </c>
      <c r="K151" s="438">
        <f t="shared" si="146"/>
        <v>1.0795999999999999</v>
      </c>
      <c r="L151" s="438">
        <f t="shared" si="146"/>
        <v>1.0795999999999999</v>
      </c>
      <c r="M151" s="438">
        <f t="shared" si="146"/>
        <v>1.0795999999999999</v>
      </c>
      <c r="N151" s="263"/>
    </row>
    <row r="152" spans="1:14" ht="15" x14ac:dyDescent="0.25">
      <c r="A152" s="265">
        <v>35099</v>
      </c>
      <c r="B152" s="261" t="s">
        <v>294</v>
      </c>
      <c r="C152" s="261">
        <v>2015</v>
      </c>
      <c r="D152" s="261"/>
      <c r="E152" s="261"/>
      <c r="F152" s="438">
        <v>0.88500000000000001</v>
      </c>
      <c r="G152" s="438">
        <v>0.88500000000000001</v>
      </c>
      <c r="H152" s="438">
        <f t="shared" si="129"/>
        <v>0.88500000000000001</v>
      </c>
      <c r="I152" s="438">
        <f t="shared" ref="I152:J152" si="151">H152</f>
        <v>0.88500000000000001</v>
      </c>
      <c r="J152" s="438">
        <f t="shared" si="151"/>
        <v>0.88500000000000001</v>
      </c>
      <c r="K152" s="438">
        <f t="shared" si="146"/>
        <v>0.88500000000000001</v>
      </c>
      <c r="L152" s="438">
        <f t="shared" si="146"/>
        <v>0.88500000000000001</v>
      </c>
      <c r="M152" s="438">
        <f t="shared" si="146"/>
        <v>0.88500000000000001</v>
      </c>
      <c r="N152" s="263"/>
    </row>
    <row r="153" spans="1:14" ht="15" x14ac:dyDescent="0.25">
      <c r="A153" s="67">
        <v>35102</v>
      </c>
      <c r="B153" s="261" t="s">
        <v>295</v>
      </c>
      <c r="C153" s="431">
        <v>2021</v>
      </c>
      <c r="F153" s="438">
        <v>0.80789999999999995</v>
      </c>
      <c r="G153" s="438">
        <v>0.80789999999999995</v>
      </c>
      <c r="H153" s="438">
        <f t="shared" si="129"/>
        <v>0.80789999999999995</v>
      </c>
      <c r="I153" s="438">
        <f t="shared" ref="I153:J153" si="152">H153</f>
        <v>0.80789999999999995</v>
      </c>
      <c r="J153" s="438">
        <f t="shared" si="152"/>
        <v>0.80789999999999995</v>
      </c>
      <c r="K153" s="438">
        <f t="shared" si="146"/>
        <v>0.80789999999999995</v>
      </c>
      <c r="L153" s="438">
        <f t="shared" si="146"/>
        <v>0.80789999999999995</v>
      </c>
      <c r="M153" s="438">
        <f t="shared" si="146"/>
        <v>0.80789999999999995</v>
      </c>
      <c r="N153" s="263"/>
    </row>
    <row r="154" spans="1:14" ht="15" x14ac:dyDescent="0.25">
      <c r="A154" s="67">
        <v>36123</v>
      </c>
      <c r="B154" s="261" t="e">
        <v>#N/A</v>
      </c>
      <c r="F154" s="438" t="s">
        <v>1093</v>
      </c>
      <c r="G154" s="438"/>
      <c r="H154" s="438" t="str">
        <f t="shared" si="129"/>
        <v/>
      </c>
      <c r="I154" s="438" t="str">
        <f t="shared" ref="I154:J154" si="153">H154</f>
        <v/>
      </c>
      <c r="J154" s="438" t="str">
        <f t="shared" si="153"/>
        <v/>
      </c>
      <c r="K154" s="438" t="str">
        <f t="shared" si="146"/>
        <v/>
      </c>
      <c r="L154" s="438" t="str">
        <f t="shared" si="146"/>
        <v/>
      </c>
      <c r="M154" s="438" t="str">
        <f t="shared" si="146"/>
        <v/>
      </c>
      <c r="N154" s="263"/>
    </row>
    <row r="155" spans="1:14" ht="15" x14ac:dyDescent="0.25">
      <c r="A155" s="67">
        <v>36126</v>
      </c>
      <c r="B155" s="261" t="e">
        <v>#N/A</v>
      </c>
      <c r="F155" s="438" t="s">
        <v>1093</v>
      </c>
      <c r="G155" s="438"/>
      <c r="H155" s="438" t="str">
        <f t="shared" si="129"/>
        <v/>
      </c>
      <c r="I155" s="438" t="str">
        <f t="shared" ref="I155:J155" si="154">H155</f>
        <v/>
      </c>
      <c r="J155" s="438" t="str">
        <f t="shared" si="154"/>
        <v/>
      </c>
      <c r="K155" s="438" t="str">
        <f t="shared" si="146"/>
        <v/>
      </c>
      <c r="L155" s="438" t="str">
        <f t="shared" si="146"/>
        <v/>
      </c>
      <c r="M155" s="438" t="str">
        <f t="shared" si="146"/>
        <v/>
      </c>
      <c r="N155" s="263"/>
    </row>
    <row r="156" spans="1:14" ht="15" x14ac:dyDescent="0.25">
      <c r="A156" s="67">
        <v>36131</v>
      </c>
      <c r="B156" s="261" t="e">
        <v>#N/A</v>
      </c>
      <c r="F156" s="438" t="s">
        <v>1093</v>
      </c>
      <c r="G156" s="438"/>
      <c r="H156" s="438" t="str">
        <f t="shared" si="129"/>
        <v/>
      </c>
      <c r="I156" s="438" t="str">
        <f t="shared" ref="I156:J156" si="155">H156</f>
        <v/>
      </c>
      <c r="J156" s="438" t="str">
        <f t="shared" si="155"/>
        <v/>
      </c>
      <c r="K156" s="438" t="str">
        <f t="shared" si="146"/>
        <v/>
      </c>
      <c r="L156" s="438" t="str">
        <f t="shared" si="146"/>
        <v/>
      </c>
      <c r="M156" s="438" t="str">
        <f t="shared" si="146"/>
        <v/>
      </c>
      <c r="N156" s="263"/>
    </row>
    <row r="157" spans="1:14" ht="15" x14ac:dyDescent="0.25">
      <c r="A157" s="67">
        <v>36133</v>
      </c>
      <c r="B157" s="261" t="e">
        <v>#N/A</v>
      </c>
      <c r="F157" s="438" t="s">
        <v>1093</v>
      </c>
      <c r="G157" s="438"/>
      <c r="H157" s="438" t="str">
        <f t="shared" si="129"/>
        <v/>
      </c>
      <c r="I157" s="438" t="str">
        <f t="shared" ref="I157:J157" si="156">H157</f>
        <v/>
      </c>
      <c r="J157" s="438" t="str">
        <f t="shared" si="156"/>
        <v/>
      </c>
      <c r="K157" s="438" t="str">
        <f t="shared" si="146"/>
        <v/>
      </c>
      <c r="L157" s="438" t="str">
        <f t="shared" si="146"/>
        <v/>
      </c>
      <c r="M157" s="438" t="str">
        <f t="shared" si="146"/>
        <v/>
      </c>
      <c r="N157" s="263"/>
    </row>
    <row r="158" spans="1:14" ht="15" x14ac:dyDescent="0.25">
      <c r="A158" s="67">
        <v>36134</v>
      </c>
      <c r="B158" s="261" t="e">
        <v>#N/A</v>
      </c>
      <c r="F158" s="438" t="s">
        <v>1093</v>
      </c>
      <c r="G158" s="438"/>
      <c r="H158" s="438" t="str">
        <f t="shared" si="129"/>
        <v/>
      </c>
      <c r="I158" s="438" t="str">
        <f t="shared" ref="I158:J158" si="157">H158</f>
        <v/>
      </c>
      <c r="J158" s="438" t="str">
        <f t="shared" si="157"/>
        <v/>
      </c>
      <c r="K158" s="438" t="str">
        <f t="shared" si="146"/>
        <v/>
      </c>
      <c r="L158" s="438" t="str">
        <f t="shared" si="146"/>
        <v/>
      </c>
      <c r="M158" s="438" t="str">
        <f t="shared" si="146"/>
        <v/>
      </c>
      <c r="N158" s="263"/>
    </row>
    <row r="159" spans="1:14" ht="15" x14ac:dyDescent="0.25">
      <c r="A159" s="67">
        <v>36135</v>
      </c>
      <c r="B159" s="261" t="e">
        <v>#N/A</v>
      </c>
      <c r="F159" s="438" t="s">
        <v>1093</v>
      </c>
      <c r="G159" s="438"/>
      <c r="H159" s="438" t="str">
        <f t="shared" si="129"/>
        <v/>
      </c>
      <c r="I159" s="438" t="str">
        <f t="shared" ref="I159:J159" si="158">H159</f>
        <v/>
      </c>
      <c r="J159" s="438" t="str">
        <f t="shared" si="158"/>
        <v/>
      </c>
      <c r="K159" s="438" t="str">
        <f t="shared" si="146"/>
        <v/>
      </c>
      <c r="L159" s="438" t="str">
        <f t="shared" si="146"/>
        <v/>
      </c>
      <c r="M159" s="438" t="str">
        <f t="shared" si="146"/>
        <v/>
      </c>
      <c r="N159" s="263"/>
    </row>
    <row r="160" spans="1:14" ht="15" x14ac:dyDescent="0.25">
      <c r="A160" s="67">
        <v>36136</v>
      </c>
      <c r="B160" s="261" t="e">
        <v>#N/A</v>
      </c>
      <c r="F160" s="438" t="s">
        <v>1093</v>
      </c>
      <c r="G160" s="438"/>
      <c r="H160" s="438" t="str">
        <f t="shared" si="129"/>
        <v/>
      </c>
      <c r="I160" s="438" t="str">
        <f t="shared" ref="I160:J160" si="159">H160</f>
        <v/>
      </c>
      <c r="J160" s="438" t="str">
        <f t="shared" si="159"/>
        <v/>
      </c>
      <c r="K160" s="438" t="str">
        <f t="shared" si="146"/>
        <v/>
      </c>
      <c r="L160" s="438" t="str">
        <f t="shared" si="146"/>
        <v/>
      </c>
      <c r="M160" s="438" t="str">
        <f t="shared" si="146"/>
        <v/>
      </c>
      <c r="N160" s="263"/>
    </row>
    <row r="161" spans="1:14" ht="15" x14ac:dyDescent="0.25">
      <c r="A161" s="67">
        <v>36137</v>
      </c>
      <c r="B161" s="261" t="e">
        <v>#N/A</v>
      </c>
      <c r="F161" s="438" t="s">
        <v>1093</v>
      </c>
      <c r="G161" s="438"/>
      <c r="H161" s="438" t="str">
        <f t="shared" si="129"/>
        <v/>
      </c>
      <c r="I161" s="438" t="str">
        <f t="shared" ref="I161:J161" si="160">H161</f>
        <v/>
      </c>
      <c r="J161" s="438" t="str">
        <f t="shared" si="160"/>
        <v/>
      </c>
      <c r="K161" s="438" t="str">
        <f t="shared" si="146"/>
        <v/>
      </c>
      <c r="L161" s="438" t="str">
        <f t="shared" si="146"/>
        <v/>
      </c>
      <c r="M161" s="438" t="str">
        <f t="shared" si="146"/>
        <v/>
      </c>
      <c r="N161" s="263"/>
    </row>
    <row r="162" spans="1:14" ht="15" x14ac:dyDescent="0.25">
      <c r="A162" s="67">
        <v>36138</v>
      </c>
      <c r="B162" s="261" t="e">
        <v>#N/A</v>
      </c>
      <c r="F162" s="438" t="s">
        <v>1093</v>
      </c>
      <c r="G162" s="438"/>
      <c r="H162" s="438" t="str">
        <f t="shared" si="129"/>
        <v/>
      </c>
      <c r="I162" s="438" t="str">
        <f t="shared" ref="I162:J162" si="161">H162</f>
        <v/>
      </c>
      <c r="J162" s="438" t="str">
        <f t="shared" si="161"/>
        <v/>
      </c>
      <c r="K162" s="438" t="str">
        <f t="shared" si="146"/>
        <v/>
      </c>
      <c r="L162" s="438" t="str">
        <f t="shared" si="146"/>
        <v/>
      </c>
      <c r="M162" s="438" t="str">
        <f t="shared" si="146"/>
        <v/>
      </c>
      <c r="N162" s="263"/>
    </row>
    <row r="163" spans="1:14" ht="15" x14ac:dyDescent="0.25">
      <c r="A163" s="67">
        <v>36139</v>
      </c>
      <c r="B163" s="261" t="e">
        <v>#N/A</v>
      </c>
      <c r="F163" s="438" t="s">
        <v>1093</v>
      </c>
      <c r="G163" s="438"/>
      <c r="H163" s="438" t="str">
        <f t="shared" si="129"/>
        <v/>
      </c>
      <c r="I163" s="438" t="str">
        <f t="shared" ref="I163:M178" si="162">H163</f>
        <v/>
      </c>
      <c r="J163" s="438" t="str">
        <f t="shared" si="162"/>
        <v/>
      </c>
      <c r="K163" s="438" t="str">
        <f t="shared" si="162"/>
        <v/>
      </c>
      <c r="L163" s="438" t="str">
        <f t="shared" si="162"/>
        <v/>
      </c>
      <c r="M163" s="438" t="str">
        <f t="shared" si="162"/>
        <v/>
      </c>
      <c r="N163" s="263"/>
    </row>
    <row r="164" spans="1:14" ht="15" x14ac:dyDescent="0.25">
      <c r="A164" s="67">
        <v>37037</v>
      </c>
      <c r="B164" s="261" t="e">
        <v>#N/A</v>
      </c>
      <c r="F164" s="438" t="s">
        <v>1093</v>
      </c>
      <c r="G164" s="438"/>
      <c r="H164" s="438" t="str">
        <f t="shared" si="129"/>
        <v/>
      </c>
      <c r="I164" s="438" t="str">
        <f t="shared" ref="I164:J164" si="163">H164</f>
        <v/>
      </c>
      <c r="J164" s="438" t="str">
        <f t="shared" si="163"/>
        <v/>
      </c>
      <c r="K164" s="438" t="str">
        <f t="shared" si="162"/>
        <v/>
      </c>
      <c r="L164" s="438" t="str">
        <f t="shared" si="162"/>
        <v/>
      </c>
      <c r="M164" s="438" t="str">
        <f t="shared" si="162"/>
        <v/>
      </c>
      <c r="N164" s="263"/>
    </row>
    <row r="165" spans="1:14" ht="15" x14ac:dyDescent="0.25">
      <c r="A165" s="67">
        <v>37039</v>
      </c>
      <c r="B165" s="261" t="e">
        <v>#N/A</v>
      </c>
      <c r="F165" s="438" t="s">
        <v>1093</v>
      </c>
      <c r="G165" s="438"/>
      <c r="H165" s="438" t="str">
        <f t="shared" si="129"/>
        <v/>
      </c>
      <c r="I165" s="438" t="str">
        <f t="shared" ref="I165:J165" si="164">H165</f>
        <v/>
      </c>
      <c r="J165" s="438" t="str">
        <f t="shared" si="164"/>
        <v/>
      </c>
      <c r="K165" s="438" t="str">
        <f t="shared" si="162"/>
        <v/>
      </c>
      <c r="L165" s="438" t="str">
        <f t="shared" si="162"/>
        <v/>
      </c>
      <c r="M165" s="438" t="str">
        <f t="shared" si="162"/>
        <v/>
      </c>
      <c r="N165" s="263"/>
    </row>
    <row r="166" spans="1:14" ht="15" x14ac:dyDescent="0.25">
      <c r="A166" s="67">
        <v>38044</v>
      </c>
      <c r="B166" s="261" t="e">
        <v>#N/A</v>
      </c>
      <c r="F166" s="438" t="s">
        <v>1093</v>
      </c>
      <c r="G166" s="438"/>
      <c r="H166" s="438" t="str">
        <f t="shared" si="129"/>
        <v/>
      </c>
      <c r="I166" s="438" t="str">
        <f t="shared" ref="I166:J166" si="165">H166</f>
        <v/>
      </c>
      <c r="J166" s="438" t="str">
        <f t="shared" si="165"/>
        <v/>
      </c>
      <c r="K166" s="438" t="str">
        <f t="shared" si="162"/>
        <v/>
      </c>
      <c r="L166" s="438" t="str">
        <f t="shared" si="162"/>
        <v/>
      </c>
      <c r="M166" s="438" t="str">
        <f t="shared" si="162"/>
        <v/>
      </c>
      <c r="N166" s="263"/>
    </row>
    <row r="167" spans="1:14" ht="15" x14ac:dyDescent="0.25">
      <c r="A167" s="67">
        <v>38045</v>
      </c>
      <c r="B167" s="261" t="e">
        <v>#N/A</v>
      </c>
      <c r="F167" s="438" t="s">
        <v>1093</v>
      </c>
      <c r="G167" s="438"/>
      <c r="H167" s="438" t="str">
        <f t="shared" si="129"/>
        <v/>
      </c>
      <c r="I167" s="438" t="str">
        <f t="shared" ref="I167:J167" si="166">H167</f>
        <v/>
      </c>
      <c r="J167" s="438" t="str">
        <f t="shared" si="166"/>
        <v/>
      </c>
      <c r="K167" s="438" t="str">
        <f t="shared" si="162"/>
        <v/>
      </c>
      <c r="L167" s="438" t="str">
        <f t="shared" si="162"/>
        <v/>
      </c>
      <c r="M167" s="438" t="str">
        <f t="shared" si="162"/>
        <v/>
      </c>
      <c r="N167" s="263"/>
    </row>
    <row r="168" spans="1:14" ht="15" x14ac:dyDescent="0.25">
      <c r="A168" s="67">
        <v>38046</v>
      </c>
      <c r="B168" s="261" t="e">
        <v>#N/A</v>
      </c>
      <c r="F168" s="438" t="s">
        <v>1093</v>
      </c>
      <c r="G168" s="438"/>
      <c r="H168" s="438" t="str">
        <f t="shared" si="129"/>
        <v/>
      </c>
      <c r="I168" s="438" t="str">
        <f t="shared" ref="I168:J168" si="167">H168</f>
        <v/>
      </c>
      <c r="J168" s="438" t="str">
        <f t="shared" si="167"/>
        <v/>
      </c>
      <c r="K168" s="438" t="str">
        <f t="shared" si="162"/>
        <v/>
      </c>
      <c r="L168" s="438" t="str">
        <f t="shared" si="162"/>
        <v/>
      </c>
      <c r="M168" s="438" t="str">
        <f t="shared" si="162"/>
        <v/>
      </c>
      <c r="N168" s="263"/>
    </row>
    <row r="169" spans="1:14" ht="15" x14ac:dyDescent="0.25">
      <c r="A169" s="67">
        <v>39133</v>
      </c>
      <c r="B169" s="261" t="e">
        <v>#N/A</v>
      </c>
      <c r="F169" s="438" t="s">
        <v>1093</v>
      </c>
      <c r="G169" s="438"/>
      <c r="H169" s="438" t="str">
        <f t="shared" si="129"/>
        <v/>
      </c>
      <c r="I169" s="438" t="str">
        <f t="shared" ref="I169:J169" si="168">H169</f>
        <v/>
      </c>
      <c r="J169" s="438" t="str">
        <f t="shared" si="168"/>
        <v/>
      </c>
      <c r="K169" s="438" t="str">
        <f t="shared" si="162"/>
        <v/>
      </c>
      <c r="L169" s="438" t="str">
        <f t="shared" si="162"/>
        <v/>
      </c>
      <c r="M169" s="438" t="str">
        <f t="shared" si="162"/>
        <v/>
      </c>
      <c r="N169" s="263"/>
    </row>
    <row r="170" spans="1:14" ht="15" x14ac:dyDescent="0.25">
      <c r="A170" s="67">
        <v>39134</v>
      </c>
      <c r="B170" s="261" t="e">
        <v>#N/A</v>
      </c>
      <c r="F170" s="438" t="s">
        <v>1093</v>
      </c>
      <c r="G170" s="438"/>
      <c r="H170" s="438" t="str">
        <f t="shared" si="129"/>
        <v/>
      </c>
      <c r="I170" s="438" t="str">
        <f t="shared" ref="I170:J170" si="169">H170</f>
        <v/>
      </c>
      <c r="J170" s="438" t="str">
        <f t="shared" si="169"/>
        <v/>
      </c>
      <c r="K170" s="438" t="str">
        <f t="shared" si="162"/>
        <v/>
      </c>
      <c r="L170" s="438" t="str">
        <f t="shared" si="162"/>
        <v/>
      </c>
      <c r="M170" s="438" t="str">
        <f t="shared" si="162"/>
        <v/>
      </c>
      <c r="N170" s="263"/>
    </row>
    <row r="171" spans="1:14" ht="15" x14ac:dyDescent="0.25">
      <c r="A171" s="67">
        <v>39135</v>
      </c>
      <c r="B171" s="261" t="e">
        <v>#N/A</v>
      </c>
      <c r="F171" s="438" t="s">
        <v>1093</v>
      </c>
      <c r="G171" s="438"/>
      <c r="H171" s="438" t="str">
        <f t="shared" si="129"/>
        <v/>
      </c>
      <c r="I171" s="438" t="str">
        <f t="shared" ref="I171:J171" si="170">H171</f>
        <v/>
      </c>
      <c r="J171" s="438" t="str">
        <f t="shared" si="170"/>
        <v/>
      </c>
      <c r="K171" s="438" t="str">
        <f t="shared" si="162"/>
        <v/>
      </c>
      <c r="L171" s="438" t="str">
        <f t="shared" si="162"/>
        <v/>
      </c>
      <c r="M171" s="438" t="str">
        <f t="shared" si="162"/>
        <v/>
      </c>
      <c r="N171" s="263"/>
    </row>
    <row r="172" spans="1:14" ht="15" x14ac:dyDescent="0.25">
      <c r="A172" s="67">
        <v>39136</v>
      </c>
      <c r="B172" s="261" t="e">
        <v>#N/A</v>
      </c>
      <c r="F172" s="438" t="s">
        <v>1093</v>
      </c>
      <c r="G172" s="438"/>
      <c r="H172" s="438" t="str">
        <f t="shared" si="129"/>
        <v/>
      </c>
      <c r="I172" s="438" t="str">
        <f t="shared" ref="I172:J172" si="171">H172</f>
        <v/>
      </c>
      <c r="J172" s="438" t="str">
        <f t="shared" si="171"/>
        <v/>
      </c>
      <c r="K172" s="438" t="str">
        <f t="shared" si="162"/>
        <v/>
      </c>
      <c r="L172" s="438" t="str">
        <f t="shared" si="162"/>
        <v/>
      </c>
      <c r="M172" s="438" t="str">
        <f t="shared" si="162"/>
        <v/>
      </c>
      <c r="N172" s="263"/>
    </row>
    <row r="173" spans="1:14" ht="15" x14ac:dyDescent="0.25">
      <c r="A173" s="67">
        <v>39137</v>
      </c>
      <c r="B173" s="261" t="e">
        <v>#N/A</v>
      </c>
      <c r="F173" s="438" t="s">
        <v>1093</v>
      </c>
      <c r="G173" s="438"/>
      <c r="H173" s="438" t="str">
        <f t="shared" si="129"/>
        <v/>
      </c>
      <c r="I173" s="438" t="str">
        <f t="shared" ref="I173:J173" si="172">H173</f>
        <v/>
      </c>
      <c r="J173" s="438" t="str">
        <f t="shared" si="172"/>
        <v/>
      </c>
      <c r="K173" s="438" t="str">
        <f t="shared" si="162"/>
        <v/>
      </c>
      <c r="L173" s="438" t="str">
        <f t="shared" si="162"/>
        <v/>
      </c>
      <c r="M173" s="438" t="str">
        <f t="shared" si="162"/>
        <v/>
      </c>
      <c r="N173" s="263"/>
    </row>
    <row r="174" spans="1:14" ht="15" x14ac:dyDescent="0.25">
      <c r="A174" s="67">
        <v>39139</v>
      </c>
      <c r="B174" s="261" t="e">
        <v>#N/A</v>
      </c>
      <c r="F174" s="438" t="s">
        <v>1093</v>
      </c>
      <c r="G174" s="438"/>
      <c r="H174" s="438" t="str">
        <f t="shared" si="129"/>
        <v/>
      </c>
      <c r="I174" s="438" t="str">
        <f t="shared" ref="I174:J174" si="173">H174</f>
        <v/>
      </c>
      <c r="J174" s="438" t="str">
        <f t="shared" si="173"/>
        <v/>
      </c>
      <c r="K174" s="438" t="str">
        <f t="shared" si="162"/>
        <v/>
      </c>
      <c r="L174" s="438" t="str">
        <f t="shared" si="162"/>
        <v/>
      </c>
      <c r="M174" s="438" t="str">
        <f t="shared" si="162"/>
        <v/>
      </c>
      <c r="N174" s="263"/>
    </row>
    <row r="175" spans="1:14" ht="15" x14ac:dyDescent="0.25">
      <c r="A175" s="67">
        <v>39141</v>
      </c>
      <c r="B175" s="261" t="e">
        <v>#N/A</v>
      </c>
      <c r="F175" s="438" t="s">
        <v>1093</v>
      </c>
      <c r="G175" s="438"/>
      <c r="H175" s="438" t="str">
        <f t="shared" si="129"/>
        <v/>
      </c>
      <c r="I175" s="438" t="str">
        <f t="shared" ref="I175:J175" si="174">H175</f>
        <v/>
      </c>
      <c r="J175" s="438" t="str">
        <f t="shared" si="174"/>
        <v/>
      </c>
      <c r="K175" s="438" t="str">
        <f t="shared" si="162"/>
        <v/>
      </c>
      <c r="L175" s="438" t="str">
        <f t="shared" si="162"/>
        <v/>
      </c>
      <c r="M175" s="438" t="str">
        <f t="shared" si="162"/>
        <v/>
      </c>
      <c r="N175" s="263"/>
    </row>
    <row r="176" spans="1:14" ht="15" x14ac:dyDescent="0.25">
      <c r="A176" s="67">
        <v>39142</v>
      </c>
      <c r="B176" s="261" t="e">
        <v>#N/A</v>
      </c>
      <c r="F176" s="438" t="s">
        <v>1093</v>
      </c>
      <c r="G176" s="438"/>
      <c r="H176" s="438" t="str">
        <f t="shared" si="129"/>
        <v/>
      </c>
      <c r="I176" s="438" t="str">
        <f t="shared" ref="I176:J176" si="175">H176</f>
        <v/>
      </c>
      <c r="J176" s="438" t="str">
        <f t="shared" si="175"/>
        <v/>
      </c>
      <c r="K176" s="438" t="str">
        <f t="shared" si="162"/>
        <v/>
      </c>
      <c r="L176" s="438" t="str">
        <f t="shared" si="162"/>
        <v/>
      </c>
      <c r="M176" s="438" t="str">
        <f t="shared" si="162"/>
        <v/>
      </c>
      <c r="N176" s="263"/>
    </row>
    <row r="177" spans="1:14" ht="15" x14ac:dyDescent="0.25">
      <c r="A177" s="67">
        <v>40100</v>
      </c>
      <c r="B177" s="261" t="e">
        <v>#N/A</v>
      </c>
      <c r="F177" s="438" t="s">
        <v>1093</v>
      </c>
      <c r="G177" s="438"/>
      <c r="H177" s="438" t="str">
        <f t="shared" si="129"/>
        <v/>
      </c>
      <c r="I177" s="438" t="str">
        <f t="shared" ref="I177:J177" si="176">H177</f>
        <v/>
      </c>
      <c r="J177" s="438" t="str">
        <f t="shared" si="176"/>
        <v/>
      </c>
      <c r="K177" s="438" t="str">
        <f t="shared" si="162"/>
        <v/>
      </c>
      <c r="L177" s="438" t="str">
        <f t="shared" si="162"/>
        <v/>
      </c>
      <c r="M177" s="438" t="str">
        <f t="shared" si="162"/>
        <v/>
      </c>
      <c r="N177" s="263"/>
    </row>
    <row r="178" spans="1:14" ht="15" x14ac:dyDescent="0.25">
      <c r="A178" s="265">
        <v>40101</v>
      </c>
      <c r="B178" s="261" t="e">
        <v>#N/A</v>
      </c>
      <c r="C178" s="261">
        <v>2016</v>
      </c>
      <c r="D178" s="261"/>
      <c r="E178" s="261"/>
      <c r="F178" s="438">
        <v>0.68779999999999997</v>
      </c>
      <c r="G178" s="438"/>
      <c r="H178" s="438" t="str">
        <f t="shared" si="129"/>
        <v/>
      </c>
      <c r="I178" s="438" t="str">
        <f t="shared" ref="I178:J178" si="177">H178</f>
        <v/>
      </c>
      <c r="J178" s="438" t="str">
        <f t="shared" si="177"/>
        <v/>
      </c>
      <c r="K178" s="438" t="str">
        <f t="shared" si="162"/>
        <v/>
      </c>
      <c r="L178" s="438" t="str">
        <f t="shared" si="162"/>
        <v/>
      </c>
      <c r="M178" s="438" t="str">
        <f t="shared" si="162"/>
        <v/>
      </c>
      <c r="N178" s="263"/>
    </row>
    <row r="179" spans="1:14" ht="15" x14ac:dyDescent="0.25">
      <c r="A179" s="67">
        <v>40103</v>
      </c>
      <c r="B179" s="261" t="e">
        <v>#N/A</v>
      </c>
      <c r="F179" s="438" t="s">
        <v>1093</v>
      </c>
      <c r="G179" s="438"/>
      <c r="H179" s="438" t="str">
        <f t="shared" si="129"/>
        <v/>
      </c>
      <c r="I179" s="438" t="str">
        <f t="shared" ref="I179:M194" si="178">H179</f>
        <v/>
      </c>
      <c r="J179" s="438" t="str">
        <f t="shared" si="178"/>
        <v/>
      </c>
      <c r="K179" s="438" t="str">
        <f t="shared" si="178"/>
        <v/>
      </c>
      <c r="L179" s="438" t="str">
        <f t="shared" si="178"/>
        <v/>
      </c>
      <c r="M179" s="438" t="str">
        <f t="shared" si="178"/>
        <v/>
      </c>
      <c r="N179" s="263"/>
    </row>
    <row r="180" spans="1:14" ht="15" x14ac:dyDescent="0.25">
      <c r="A180" s="67">
        <v>40104</v>
      </c>
      <c r="B180" s="261" t="e">
        <v>#N/A</v>
      </c>
      <c r="F180" s="438" t="s">
        <v>1093</v>
      </c>
      <c r="G180" s="438"/>
      <c r="H180" s="438" t="str">
        <f t="shared" si="129"/>
        <v/>
      </c>
      <c r="I180" s="438" t="str">
        <f t="shared" ref="I180:J180" si="179">H180</f>
        <v/>
      </c>
      <c r="J180" s="438" t="str">
        <f t="shared" si="179"/>
        <v/>
      </c>
      <c r="K180" s="438" t="str">
        <f t="shared" si="178"/>
        <v/>
      </c>
      <c r="L180" s="438" t="str">
        <f t="shared" si="178"/>
        <v/>
      </c>
      <c r="M180" s="438" t="str">
        <f t="shared" si="178"/>
        <v/>
      </c>
      <c r="N180" s="263"/>
    </row>
    <row r="181" spans="1:14" ht="15" x14ac:dyDescent="0.25">
      <c r="A181" s="67">
        <v>40107</v>
      </c>
      <c r="B181" s="261" t="e">
        <v>#N/A</v>
      </c>
      <c r="F181" s="438" t="s">
        <v>1093</v>
      </c>
      <c r="G181" s="438"/>
      <c r="H181" s="438" t="str">
        <f t="shared" si="129"/>
        <v/>
      </c>
      <c r="I181" s="438" t="str">
        <f t="shared" ref="I181:J181" si="180">H181</f>
        <v/>
      </c>
      <c r="J181" s="438" t="str">
        <f t="shared" si="180"/>
        <v/>
      </c>
      <c r="K181" s="438" t="str">
        <f t="shared" si="178"/>
        <v/>
      </c>
      <c r="L181" s="438" t="str">
        <f t="shared" si="178"/>
        <v/>
      </c>
      <c r="M181" s="438" t="str">
        <f t="shared" si="178"/>
        <v/>
      </c>
      <c r="N181" s="263"/>
    </row>
    <row r="182" spans="1:14" ht="15" x14ac:dyDescent="0.25">
      <c r="A182" s="67">
        <v>41001</v>
      </c>
      <c r="B182" s="261" t="e">
        <v>#N/A</v>
      </c>
      <c r="F182" s="438" t="s">
        <v>1093</v>
      </c>
      <c r="G182" s="438"/>
      <c r="H182" s="438" t="str">
        <f t="shared" si="129"/>
        <v/>
      </c>
      <c r="I182" s="438" t="str">
        <f t="shared" ref="I182:J182" si="181">H182</f>
        <v/>
      </c>
      <c r="J182" s="438" t="str">
        <f t="shared" si="181"/>
        <v/>
      </c>
      <c r="K182" s="438" t="str">
        <f t="shared" si="178"/>
        <v/>
      </c>
      <c r="L182" s="438" t="str">
        <f t="shared" si="178"/>
        <v/>
      </c>
      <c r="M182" s="438" t="str">
        <f t="shared" si="178"/>
        <v/>
      </c>
      <c r="N182" s="263"/>
    </row>
    <row r="183" spans="1:14" ht="15" x14ac:dyDescent="0.25">
      <c r="A183" s="67">
        <v>41002</v>
      </c>
      <c r="B183" s="261" t="e">
        <v>#N/A</v>
      </c>
      <c r="F183" s="438" t="s">
        <v>1093</v>
      </c>
      <c r="G183" s="438"/>
      <c r="H183" s="438" t="str">
        <f t="shared" si="129"/>
        <v/>
      </c>
      <c r="I183" s="438" t="str">
        <f t="shared" ref="I183:J183" si="182">H183</f>
        <v/>
      </c>
      <c r="J183" s="438" t="str">
        <f t="shared" si="182"/>
        <v/>
      </c>
      <c r="K183" s="438" t="str">
        <f t="shared" si="178"/>
        <v/>
      </c>
      <c r="L183" s="438" t="str">
        <f t="shared" si="178"/>
        <v/>
      </c>
      <c r="M183" s="438" t="str">
        <f t="shared" si="178"/>
        <v/>
      </c>
      <c r="N183" s="263"/>
    </row>
    <row r="184" spans="1:14" ht="15" x14ac:dyDescent="0.25">
      <c r="A184" s="67">
        <v>41003</v>
      </c>
      <c r="B184" s="261" t="e">
        <v>#N/A</v>
      </c>
      <c r="F184" s="438" t="s">
        <v>1093</v>
      </c>
      <c r="G184" s="438"/>
      <c r="H184" s="438" t="str">
        <f t="shared" si="129"/>
        <v/>
      </c>
      <c r="I184" s="438" t="str">
        <f t="shared" ref="I184:J184" si="183">H184</f>
        <v/>
      </c>
      <c r="J184" s="438" t="str">
        <f t="shared" si="183"/>
        <v/>
      </c>
      <c r="K184" s="438" t="str">
        <f t="shared" si="178"/>
        <v/>
      </c>
      <c r="L184" s="438" t="str">
        <f t="shared" si="178"/>
        <v/>
      </c>
      <c r="M184" s="438" t="str">
        <f t="shared" si="178"/>
        <v/>
      </c>
      <c r="N184" s="263"/>
    </row>
    <row r="185" spans="1:14" ht="15" x14ac:dyDescent="0.25">
      <c r="A185" s="67">
        <v>41004</v>
      </c>
      <c r="B185" s="261" t="e">
        <v>#N/A</v>
      </c>
      <c r="F185" s="438" t="s">
        <v>1093</v>
      </c>
      <c r="G185" s="438"/>
      <c r="H185" s="438" t="str">
        <f t="shared" si="129"/>
        <v/>
      </c>
      <c r="I185" s="438" t="str">
        <f t="shared" ref="I185:J185" si="184">H185</f>
        <v/>
      </c>
      <c r="J185" s="438" t="str">
        <f t="shared" si="184"/>
        <v/>
      </c>
      <c r="K185" s="438" t="str">
        <f t="shared" si="178"/>
        <v/>
      </c>
      <c r="L185" s="438" t="str">
        <f t="shared" si="178"/>
        <v/>
      </c>
      <c r="M185" s="438" t="str">
        <f t="shared" si="178"/>
        <v/>
      </c>
      <c r="N185" s="263"/>
    </row>
    <row r="186" spans="1:14" ht="15" x14ac:dyDescent="0.25">
      <c r="A186" s="67">
        <v>41005</v>
      </c>
      <c r="B186" s="261" t="e">
        <v>#N/A</v>
      </c>
      <c r="F186" s="438" t="s">
        <v>1093</v>
      </c>
      <c r="G186" s="438"/>
      <c r="H186" s="438" t="str">
        <f t="shared" si="129"/>
        <v/>
      </c>
      <c r="I186" s="438" t="str">
        <f t="shared" ref="I186:J186" si="185">H186</f>
        <v/>
      </c>
      <c r="J186" s="438" t="str">
        <f t="shared" si="185"/>
        <v/>
      </c>
      <c r="K186" s="438" t="str">
        <f t="shared" si="178"/>
        <v/>
      </c>
      <c r="L186" s="438" t="str">
        <f t="shared" si="178"/>
        <v/>
      </c>
      <c r="M186" s="438" t="str">
        <f t="shared" si="178"/>
        <v/>
      </c>
      <c r="N186" s="263"/>
    </row>
    <row r="187" spans="1:14" ht="15" x14ac:dyDescent="0.25">
      <c r="A187" s="67">
        <v>42111</v>
      </c>
      <c r="B187" s="261" t="e">
        <v>#N/A</v>
      </c>
      <c r="F187" s="438" t="s">
        <v>1093</v>
      </c>
      <c r="G187" s="438"/>
      <c r="H187" s="438" t="str">
        <f t="shared" si="129"/>
        <v/>
      </c>
      <c r="I187" s="438" t="str">
        <f t="shared" ref="I187:J187" si="186">H187</f>
        <v/>
      </c>
      <c r="J187" s="438" t="str">
        <f t="shared" si="186"/>
        <v/>
      </c>
      <c r="K187" s="438" t="str">
        <f t="shared" si="178"/>
        <v/>
      </c>
      <c r="L187" s="438" t="str">
        <f t="shared" si="178"/>
        <v/>
      </c>
      <c r="M187" s="438" t="str">
        <f t="shared" si="178"/>
        <v/>
      </c>
      <c r="N187" s="263"/>
    </row>
    <row r="188" spans="1:14" ht="15" x14ac:dyDescent="0.25">
      <c r="A188" s="67">
        <v>42113</v>
      </c>
      <c r="B188" s="261" t="e">
        <v>#N/A</v>
      </c>
      <c r="F188" s="438" t="s">
        <v>1093</v>
      </c>
      <c r="G188" s="438"/>
      <c r="H188" s="438" t="str">
        <f t="shared" si="129"/>
        <v/>
      </c>
      <c r="I188" s="438" t="str">
        <f t="shared" ref="I188:J188" si="187">H188</f>
        <v/>
      </c>
      <c r="J188" s="438" t="str">
        <f t="shared" si="187"/>
        <v/>
      </c>
      <c r="K188" s="438" t="str">
        <f t="shared" si="178"/>
        <v/>
      </c>
      <c r="L188" s="438" t="str">
        <f t="shared" si="178"/>
        <v/>
      </c>
      <c r="M188" s="438" t="str">
        <f t="shared" si="178"/>
        <v/>
      </c>
      <c r="N188" s="263"/>
    </row>
    <row r="189" spans="1:14" ht="15" x14ac:dyDescent="0.25">
      <c r="A189" s="265">
        <v>42117</v>
      </c>
      <c r="B189" s="261" t="e">
        <v>#N/A</v>
      </c>
      <c r="C189" s="261">
        <v>2015</v>
      </c>
      <c r="D189" s="261">
        <v>2021</v>
      </c>
      <c r="E189" s="261"/>
      <c r="F189" s="438"/>
      <c r="G189" s="438"/>
      <c r="H189" s="438" t="str">
        <f t="shared" si="129"/>
        <v/>
      </c>
      <c r="I189" s="438" t="str">
        <f t="shared" ref="I189:J189" si="188">H189</f>
        <v/>
      </c>
      <c r="J189" s="438" t="str">
        <f t="shared" si="188"/>
        <v/>
      </c>
      <c r="K189" s="438" t="str">
        <f t="shared" si="178"/>
        <v/>
      </c>
      <c r="L189" s="438" t="str">
        <f t="shared" si="178"/>
        <v/>
      </c>
      <c r="M189" s="438" t="str">
        <f t="shared" si="178"/>
        <v/>
      </c>
      <c r="N189" s="263"/>
    </row>
    <row r="190" spans="1:14" ht="15" x14ac:dyDescent="0.25">
      <c r="A190" s="265">
        <v>42118</v>
      </c>
      <c r="B190" s="261" t="s">
        <v>332</v>
      </c>
      <c r="C190" s="261">
        <v>2015</v>
      </c>
      <c r="D190" s="261"/>
      <c r="E190" s="261"/>
      <c r="F190" s="438">
        <v>0.58830000000000005</v>
      </c>
      <c r="G190" s="438">
        <v>0.58830000000000005</v>
      </c>
      <c r="H190" s="438">
        <f t="shared" si="129"/>
        <v>0.58830000000000005</v>
      </c>
      <c r="I190" s="438">
        <f t="shared" ref="I190:J190" si="189">H190</f>
        <v>0.58830000000000005</v>
      </c>
      <c r="J190" s="438">
        <f t="shared" si="189"/>
        <v>0.58830000000000005</v>
      </c>
      <c r="K190" s="438">
        <f t="shared" si="178"/>
        <v>0.58830000000000005</v>
      </c>
      <c r="L190" s="438">
        <f t="shared" si="178"/>
        <v>0.58830000000000005</v>
      </c>
      <c r="M190" s="438">
        <f t="shared" si="178"/>
        <v>0.58830000000000005</v>
      </c>
      <c r="N190" s="263"/>
    </row>
    <row r="191" spans="1:14" ht="15" x14ac:dyDescent="0.25">
      <c r="A191" s="67">
        <v>42119</v>
      </c>
      <c r="B191" s="261" t="e">
        <v>#N/A</v>
      </c>
      <c r="F191" s="438" t="s">
        <v>1093</v>
      </c>
      <c r="G191" s="438"/>
      <c r="H191" s="438" t="str">
        <f t="shared" si="129"/>
        <v/>
      </c>
      <c r="I191" s="438" t="str">
        <f t="shared" ref="I191:J191" si="190">H191</f>
        <v/>
      </c>
      <c r="J191" s="438" t="str">
        <f t="shared" si="190"/>
        <v/>
      </c>
      <c r="K191" s="438" t="str">
        <f t="shared" si="178"/>
        <v/>
      </c>
      <c r="L191" s="438" t="str">
        <f t="shared" si="178"/>
        <v/>
      </c>
      <c r="M191" s="438" t="str">
        <f t="shared" si="178"/>
        <v/>
      </c>
      <c r="N191" s="263"/>
    </row>
    <row r="192" spans="1:14" ht="15" x14ac:dyDescent="0.25">
      <c r="A192" s="67">
        <v>42121</v>
      </c>
      <c r="B192" s="261" t="e">
        <v>#N/A</v>
      </c>
      <c r="F192" s="438" t="s">
        <v>1093</v>
      </c>
      <c r="G192" s="438"/>
      <c r="H192" s="438" t="str">
        <f t="shared" si="129"/>
        <v/>
      </c>
      <c r="I192" s="438" t="str">
        <f t="shared" ref="I192:J192" si="191">H192</f>
        <v/>
      </c>
      <c r="J192" s="438" t="str">
        <f t="shared" si="191"/>
        <v/>
      </c>
      <c r="K192" s="438" t="str">
        <f t="shared" si="178"/>
        <v/>
      </c>
      <c r="L192" s="438" t="str">
        <f t="shared" si="178"/>
        <v/>
      </c>
      <c r="M192" s="438" t="str">
        <f t="shared" si="178"/>
        <v/>
      </c>
      <c r="N192" s="263"/>
    </row>
    <row r="193" spans="1:14" ht="15" x14ac:dyDescent="0.25">
      <c r="A193" s="67">
        <v>42124</v>
      </c>
      <c r="B193" s="261" t="e">
        <v>#N/A</v>
      </c>
      <c r="F193" s="438" t="s">
        <v>1093</v>
      </c>
      <c r="G193" s="438"/>
      <c r="H193" s="438" t="str">
        <f t="shared" si="129"/>
        <v/>
      </c>
      <c r="I193" s="438" t="str">
        <f t="shared" ref="I193:J193" si="192">H193</f>
        <v/>
      </c>
      <c r="J193" s="438" t="str">
        <f t="shared" si="192"/>
        <v/>
      </c>
      <c r="K193" s="438" t="str">
        <f t="shared" si="178"/>
        <v/>
      </c>
      <c r="L193" s="438" t="str">
        <f t="shared" si="178"/>
        <v/>
      </c>
      <c r="M193" s="438" t="str">
        <f t="shared" si="178"/>
        <v/>
      </c>
      <c r="N193" s="263"/>
    </row>
    <row r="194" spans="1:14" ht="15" x14ac:dyDescent="0.25">
      <c r="A194" s="67">
        <v>43001</v>
      </c>
      <c r="B194" s="261" t="e">
        <v>#N/A</v>
      </c>
      <c r="F194" s="438" t="s">
        <v>1093</v>
      </c>
      <c r="G194" s="438"/>
      <c r="H194" s="438" t="str">
        <f t="shared" si="129"/>
        <v/>
      </c>
      <c r="I194" s="438" t="str">
        <f t="shared" ref="I194:J194" si="193">H194</f>
        <v/>
      </c>
      <c r="J194" s="438" t="str">
        <f t="shared" si="193"/>
        <v/>
      </c>
      <c r="K194" s="438" t="str">
        <f t="shared" si="178"/>
        <v/>
      </c>
      <c r="L194" s="438" t="str">
        <f t="shared" si="178"/>
        <v/>
      </c>
      <c r="M194" s="438" t="str">
        <f t="shared" si="178"/>
        <v/>
      </c>
      <c r="N194" s="263"/>
    </row>
    <row r="195" spans="1:14" ht="15" x14ac:dyDescent="0.25">
      <c r="A195" s="67">
        <v>43002</v>
      </c>
      <c r="B195" s="261" t="e">
        <v>#N/A</v>
      </c>
      <c r="F195" s="438" t="s">
        <v>1093</v>
      </c>
      <c r="G195" s="438"/>
      <c r="H195" s="438" t="str">
        <f t="shared" ref="H195:H255" si="194">IF(G195&lt;&gt;0,G195,"")</f>
        <v/>
      </c>
      <c r="I195" s="438" t="str">
        <f t="shared" ref="I195:M210" si="195">H195</f>
        <v/>
      </c>
      <c r="J195" s="438" t="str">
        <f t="shared" si="195"/>
        <v/>
      </c>
      <c r="K195" s="438" t="str">
        <f t="shared" si="195"/>
        <v/>
      </c>
      <c r="L195" s="438" t="str">
        <f t="shared" si="195"/>
        <v/>
      </c>
      <c r="M195" s="438" t="str">
        <f t="shared" si="195"/>
        <v/>
      </c>
      <c r="N195" s="263"/>
    </row>
    <row r="196" spans="1:14" ht="15" x14ac:dyDescent="0.25">
      <c r="A196" s="67">
        <v>43003</v>
      </c>
      <c r="B196" s="261" t="e">
        <v>#N/A</v>
      </c>
      <c r="F196" s="438" t="s">
        <v>1093</v>
      </c>
      <c r="G196" s="438"/>
      <c r="H196" s="438" t="str">
        <f t="shared" si="194"/>
        <v/>
      </c>
      <c r="I196" s="438" t="str">
        <f t="shared" ref="I196:J196" si="196">H196</f>
        <v/>
      </c>
      <c r="J196" s="438" t="str">
        <f t="shared" si="196"/>
        <v/>
      </c>
      <c r="K196" s="438" t="str">
        <f t="shared" si="195"/>
        <v/>
      </c>
      <c r="L196" s="438" t="str">
        <f t="shared" si="195"/>
        <v/>
      </c>
      <c r="M196" s="438" t="str">
        <f t="shared" si="195"/>
        <v/>
      </c>
      <c r="N196" s="263"/>
    </row>
    <row r="197" spans="1:14" ht="15" x14ac:dyDescent="0.25">
      <c r="A197" s="67">
        <v>43004</v>
      </c>
      <c r="B197" s="261" t="s">
        <v>339</v>
      </c>
      <c r="C197">
        <v>2023</v>
      </c>
      <c r="F197" s="438" t="s">
        <v>1093</v>
      </c>
      <c r="G197" s="438">
        <v>0.49020000000000002</v>
      </c>
      <c r="H197" s="438">
        <f t="shared" si="194"/>
        <v>0.49020000000000002</v>
      </c>
      <c r="I197" s="438">
        <f t="shared" ref="I197:J197" si="197">H197</f>
        <v>0.49020000000000002</v>
      </c>
      <c r="J197" s="438">
        <f t="shared" si="197"/>
        <v>0.49020000000000002</v>
      </c>
      <c r="K197" s="438">
        <f t="shared" si="195"/>
        <v>0.49020000000000002</v>
      </c>
      <c r="L197" s="438">
        <f t="shared" si="195"/>
        <v>0.49020000000000002</v>
      </c>
      <c r="M197" s="438">
        <f t="shared" si="195"/>
        <v>0.49020000000000002</v>
      </c>
      <c r="N197" s="263"/>
    </row>
    <row r="198" spans="1:14" s="434" customFormat="1" ht="15" x14ac:dyDescent="0.25">
      <c r="A198" s="435">
        <v>44078</v>
      </c>
      <c r="B198" s="431" t="e">
        <v>#N/A</v>
      </c>
      <c r="C198" s="434">
        <v>2020</v>
      </c>
      <c r="D198" s="434" t="s">
        <v>1092</v>
      </c>
      <c r="F198" s="440">
        <v>0.83630000000000004</v>
      </c>
      <c r="G198" s="440">
        <v>0.83630000000000004</v>
      </c>
      <c r="H198" s="440">
        <f t="shared" si="194"/>
        <v>0.83630000000000004</v>
      </c>
      <c r="I198" s="440">
        <f t="shared" ref="I198:J198" si="198">H198</f>
        <v>0.83630000000000004</v>
      </c>
      <c r="J198" s="440">
        <f t="shared" si="198"/>
        <v>0.83630000000000004</v>
      </c>
      <c r="K198" s="438">
        <f t="shared" si="195"/>
        <v>0.83630000000000004</v>
      </c>
      <c r="L198" s="438">
        <f t="shared" si="195"/>
        <v>0.83630000000000004</v>
      </c>
      <c r="M198" s="438">
        <f t="shared" si="195"/>
        <v>0.83630000000000004</v>
      </c>
      <c r="N198" s="432"/>
    </row>
    <row r="199" spans="1:14" ht="15" x14ac:dyDescent="0.25">
      <c r="A199" s="67">
        <v>44083</v>
      </c>
      <c r="B199" s="261" t="e">
        <v>#N/A</v>
      </c>
      <c r="F199" s="438" t="s">
        <v>1093</v>
      </c>
      <c r="G199" s="438"/>
      <c r="H199" s="438" t="str">
        <f t="shared" si="194"/>
        <v/>
      </c>
      <c r="I199" s="438" t="str">
        <f t="shared" ref="I199:J199" si="199">H199</f>
        <v/>
      </c>
      <c r="J199" s="438" t="str">
        <f t="shared" si="199"/>
        <v/>
      </c>
      <c r="K199" s="438" t="str">
        <f t="shared" si="195"/>
        <v/>
      </c>
      <c r="L199" s="438" t="str">
        <f t="shared" si="195"/>
        <v/>
      </c>
      <c r="M199" s="438" t="str">
        <f t="shared" si="195"/>
        <v/>
      </c>
      <c r="N199" s="263"/>
    </row>
    <row r="200" spans="1:14" ht="15" x14ac:dyDescent="0.25">
      <c r="A200" s="67">
        <v>44084</v>
      </c>
      <c r="B200" s="261" t="e">
        <v>#N/A</v>
      </c>
      <c r="F200" s="438" t="s">
        <v>1093</v>
      </c>
      <c r="G200" s="438"/>
      <c r="H200" s="438" t="str">
        <f t="shared" si="194"/>
        <v/>
      </c>
      <c r="I200" s="438" t="str">
        <f t="shared" ref="I200:J200" si="200">H200</f>
        <v/>
      </c>
      <c r="J200" s="438" t="str">
        <f t="shared" si="200"/>
        <v/>
      </c>
      <c r="K200" s="438" t="str">
        <f t="shared" si="195"/>
        <v/>
      </c>
      <c r="L200" s="438" t="str">
        <f t="shared" si="195"/>
        <v/>
      </c>
      <c r="M200" s="438" t="str">
        <f t="shared" si="195"/>
        <v/>
      </c>
      <c r="N200" s="263"/>
    </row>
    <row r="201" spans="1:14" ht="15" x14ac:dyDescent="0.25">
      <c r="A201" s="67">
        <v>45076</v>
      </c>
      <c r="B201" s="261" t="e">
        <v>#N/A</v>
      </c>
      <c r="F201" s="438" t="s">
        <v>1093</v>
      </c>
      <c r="G201" s="438"/>
      <c r="H201" s="438" t="str">
        <f t="shared" si="194"/>
        <v/>
      </c>
      <c r="I201" s="438" t="str">
        <f t="shared" ref="I201:J201" si="201">H201</f>
        <v/>
      </c>
      <c r="J201" s="438" t="str">
        <f t="shared" si="201"/>
        <v/>
      </c>
      <c r="K201" s="438" t="str">
        <f t="shared" si="195"/>
        <v/>
      </c>
      <c r="L201" s="438" t="str">
        <f t="shared" si="195"/>
        <v/>
      </c>
      <c r="M201" s="438" t="str">
        <f t="shared" si="195"/>
        <v/>
      </c>
      <c r="N201" s="263"/>
    </row>
    <row r="202" spans="1:14" ht="15" x14ac:dyDescent="0.25">
      <c r="A202" s="67">
        <v>45077</v>
      </c>
      <c r="B202" s="261" t="e">
        <v>#N/A</v>
      </c>
      <c r="F202" s="438" t="s">
        <v>1093</v>
      </c>
      <c r="G202" s="438"/>
      <c r="H202" s="438" t="str">
        <f t="shared" si="194"/>
        <v/>
      </c>
      <c r="I202" s="438" t="str">
        <f t="shared" ref="I202:J202" si="202">H202</f>
        <v/>
      </c>
      <c r="J202" s="438" t="str">
        <f t="shared" si="202"/>
        <v/>
      </c>
      <c r="K202" s="438" t="str">
        <f t="shared" si="195"/>
        <v/>
      </c>
      <c r="L202" s="438" t="str">
        <f t="shared" si="195"/>
        <v/>
      </c>
      <c r="M202" s="438" t="str">
        <f t="shared" si="195"/>
        <v/>
      </c>
      <c r="N202" s="263"/>
    </row>
    <row r="203" spans="1:14" ht="15" x14ac:dyDescent="0.25">
      <c r="A203" s="67">
        <v>45078</v>
      </c>
      <c r="B203" s="261" t="e">
        <v>#N/A</v>
      </c>
      <c r="F203" s="438" t="s">
        <v>1093</v>
      </c>
      <c r="G203" s="438"/>
      <c r="H203" s="438" t="str">
        <f t="shared" si="194"/>
        <v/>
      </c>
      <c r="I203" s="438" t="str">
        <f t="shared" ref="I203:J203" si="203">H203</f>
        <v/>
      </c>
      <c r="J203" s="438" t="str">
        <f t="shared" si="203"/>
        <v/>
      </c>
      <c r="K203" s="438" t="str">
        <f t="shared" si="195"/>
        <v/>
      </c>
      <c r="L203" s="438" t="str">
        <f t="shared" si="195"/>
        <v/>
      </c>
      <c r="M203" s="438" t="str">
        <f t="shared" si="195"/>
        <v/>
      </c>
      <c r="N203" s="263"/>
    </row>
    <row r="204" spans="1:14" ht="15" x14ac:dyDescent="0.25">
      <c r="A204" s="67">
        <v>46128</v>
      </c>
      <c r="B204" s="261" t="e">
        <v>#N/A</v>
      </c>
      <c r="F204" s="438" t="s">
        <v>1093</v>
      </c>
      <c r="G204" s="438"/>
      <c r="H204" s="438" t="str">
        <f t="shared" si="194"/>
        <v/>
      </c>
      <c r="I204" s="438" t="str">
        <f t="shared" ref="I204:J204" si="204">H204</f>
        <v/>
      </c>
      <c r="J204" s="438" t="str">
        <f t="shared" si="204"/>
        <v/>
      </c>
      <c r="K204" s="438" t="str">
        <f t="shared" si="195"/>
        <v/>
      </c>
      <c r="L204" s="438" t="str">
        <f t="shared" si="195"/>
        <v/>
      </c>
      <c r="M204" s="438" t="str">
        <f t="shared" si="195"/>
        <v/>
      </c>
      <c r="N204" s="263"/>
    </row>
    <row r="205" spans="1:14" ht="15" x14ac:dyDescent="0.25">
      <c r="A205" s="67">
        <v>46130</v>
      </c>
      <c r="B205" s="261" t="s">
        <v>347</v>
      </c>
      <c r="C205">
        <v>2018</v>
      </c>
      <c r="F205" s="438">
        <v>0.70289999999999997</v>
      </c>
      <c r="G205" s="438">
        <v>0.70289999999999997</v>
      </c>
      <c r="H205" s="438">
        <f t="shared" si="194"/>
        <v>0.70289999999999997</v>
      </c>
      <c r="I205" s="438">
        <f t="shared" ref="I205:J205" si="205">H205</f>
        <v>0.70289999999999997</v>
      </c>
      <c r="J205" s="438">
        <f t="shared" si="205"/>
        <v>0.70289999999999997</v>
      </c>
      <c r="K205" s="438">
        <f t="shared" si="195"/>
        <v>0.70289999999999997</v>
      </c>
      <c r="L205" s="438">
        <f t="shared" si="195"/>
        <v>0.70289999999999997</v>
      </c>
      <c r="M205" s="438">
        <f t="shared" si="195"/>
        <v>0.70289999999999997</v>
      </c>
      <c r="N205" s="263"/>
    </row>
    <row r="206" spans="1:14" ht="15" x14ac:dyDescent="0.25">
      <c r="A206" s="67">
        <v>46131</v>
      </c>
      <c r="B206" s="261" t="e">
        <v>#N/A</v>
      </c>
      <c r="F206" s="438" t="s">
        <v>1093</v>
      </c>
      <c r="G206" s="438"/>
      <c r="H206" s="438" t="str">
        <f t="shared" si="194"/>
        <v/>
      </c>
      <c r="I206" s="438" t="str">
        <f t="shared" ref="I206:J206" si="206">H206</f>
        <v/>
      </c>
      <c r="J206" s="438" t="str">
        <f t="shared" si="206"/>
        <v/>
      </c>
      <c r="K206" s="438" t="str">
        <f t="shared" si="195"/>
        <v/>
      </c>
      <c r="L206" s="438" t="str">
        <f t="shared" si="195"/>
        <v/>
      </c>
      <c r="M206" s="438" t="str">
        <f t="shared" si="195"/>
        <v/>
      </c>
      <c r="N206" s="263"/>
    </row>
    <row r="207" spans="1:14" ht="15" x14ac:dyDescent="0.25">
      <c r="A207" s="67">
        <v>46132</v>
      </c>
      <c r="B207" s="261" t="e">
        <v>#N/A</v>
      </c>
      <c r="F207" s="438" t="s">
        <v>1093</v>
      </c>
      <c r="G207" s="438"/>
      <c r="H207" s="438" t="str">
        <f t="shared" si="194"/>
        <v/>
      </c>
      <c r="I207" s="438" t="str">
        <f t="shared" ref="I207:J207" si="207">H207</f>
        <v/>
      </c>
      <c r="J207" s="438" t="str">
        <f t="shared" si="207"/>
        <v/>
      </c>
      <c r="K207" s="438" t="str">
        <f t="shared" si="195"/>
        <v/>
      </c>
      <c r="L207" s="438" t="str">
        <f t="shared" si="195"/>
        <v/>
      </c>
      <c r="M207" s="438" t="str">
        <f t="shared" si="195"/>
        <v/>
      </c>
      <c r="N207" s="263"/>
    </row>
    <row r="208" spans="1:14" ht="15" x14ac:dyDescent="0.25">
      <c r="A208" s="67">
        <v>46134</v>
      </c>
      <c r="B208" s="261" t="e">
        <v>#N/A</v>
      </c>
      <c r="F208" s="438" t="s">
        <v>1093</v>
      </c>
      <c r="G208" s="438"/>
      <c r="H208" s="438" t="str">
        <f t="shared" si="194"/>
        <v/>
      </c>
      <c r="I208" s="438" t="str">
        <f t="shared" ref="I208:J208" si="208">H208</f>
        <v/>
      </c>
      <c r="J208" s="438" t="str">
        <f t="shared" si="208"/>
        <v/>
      </c>
      <c r="K208" s="438" t="str">
        <f t="shared" si="195"/>
        <v/>
      </c>
      <c r="L208" s="438" t="str">
        <f t="shared" si="195"/>
        <v/>
      </c>
      <c r="M208" s="438" t="str">
        <f t="shared" si="195"/>
        <v/>
      </c>
      <c r="N208" s="263"/>
    </row>
    <row r="209" spans="1:14" ht="15" x14ac:dyDescent="0.25">
      <c r="A209" s="67">
        <v>46135</v>
      </c>
      <c r="B209" s="261" t="e">
        <v>#N/A</v>
      </c>
      <c r="F209" s="438" t="s">
        <v>1093</v>
      </c>
      <c r="G209" s="438"/>
      <c r="H209" s="438" t="str">
        <f t="shared" si="194"/>
        <v/>
      </c>
      <c r="I209" s="438" t="str">
        <f t="shared" ref="I209:J209" si="209">H209</f>
        <v/>
      </c>
      <c r="J209" s="438" t="str">
        <f t="shared" si="209"/>
        <v/>
      </c>
      <c r="K209" s="438" t="str">
        <f t="shared" si="195"/>
        <v/>
      </c>
      <c r="L209" s="438" t="str">
        <f t="shared" si="195"/>
        <v/>
      </c>
      <c r="M209" s="438" t="str">
        <f t="shared" si="195"/>
        <v/>
      </c>
      <c r="N209" s="263"/>
    </row>
    <row r="210" spans="1:14" ht="15" x14ac:dyDescent="0.25">
      <c r="A210" s="67">
        <v>46137</v>
      </c>
      <c r="B210" s="261" t="e">
        <v>#N/A</v>
      </c>
      <c r="F210" s="438" t="s">
        <v>1093</v>
      </c>
      <c r="G210" s="438"/>
      <c r="H210" s="438" t="str">
        <f t="shared" si="194"/>
        <v/>
      </c>
      <c r="I210" s="438" t="str">
        <f t="shared" ref="I210:J210" si="210">H210</f>
        <v/>
      </c>
      <c r="J210" s="438" t="str">
        <f t="shared" si="210"/>
        <v/>
      </c>
      <c r="K210" s="438" t="str">
        <f t="shared" si="195"/>
        <v/>
      </c>
      <c r="L210" s="438" t="str">
        <f t="shared" si="195"/>
        <v/>
      </c>
      <c r="M210" s="438" t="str">
        <f t="shared" si="195"/>
        <v/>
      </c>
      <c r="N210" s="263"/>
    </row>
    <row r="211" spans="1:14" ht="15" x14ac:dyDescent="0.25">
      <c r="A211" s="67">
        <v>46140</v>
      </c>
      <c r="B211" s="261" t="e">
        <v>#N/A</v>
      </c>
      <c r="F211" s="438" t="s">
        <v>1093</v>
      </c>
      <c r="G211" s="438"/>
      <c r="H211" s="438" t="str">
        <f t="shared" si="194"/>
        <v/>
      </c>
      <c r="I211" s="438" t="str">
        <f t="shared" ref="I211:M226" si="211">H211</f>
        <v/>
      </c>
      <c r="J211" s="438" t="str">
        <f t="shared" si="211"/>
        <v/>
      </c>
      <c r="K211" s="438" t="str">
        <f t="shared" si="211"/>
        <v/>
      </c>
      <c r="L211" s="438" t="str">
        <f t="shared" si="211"/>
        <v/>
      </c>
      <c r="M211" s="438" t="str">
        <f t="shared" si="211"/>
        <v/>
      </c>
      <c r="N211" s="263"/>
    </row>
    <row r="212" spans="1:14" ht="15" x14ac:dyDescent="0.25">
      <c r="A212" s="67">
        <v>47060</v>
      </c>
      <c r="B212" s="261" t="e">
        <v>#N/A</v>
      </c>
      <c r="F212" s="438" t="s">
        <v>1093</v>
      </c>
      <c r="G212" s="438"/>
      <c r="H212" s="438" t="str">
        <f t="shared" si="194"/>
        <v/>
      </c>
      <c r="I212" s="438" t="str">
        <f t="shared" ref="I212:J212" si="212">H212</f>
        <v/>
      </c>
      <c r="J212" s="438" t="str">
        <f t="shared" si="212"/>
        <v/>
      </c>
      <c r="K212" s="438" t="str">
        <f t="shared" si="211"/>
        <v/>
      </c>
      <c r="L212" s="438" t="str">
        <f t="shared" si="211"/>
        <v/>
      </c>
      <c r="M212" s="438" t="str">
        <f t="shared" si="211"/>
        <v/>
      </c>
      <c r="N212" s="263"/>
    </row>
    <row r="213" spans="1:14" ht="15" x14ac:dyDescent="0.25">
      <c r="A213" s="67">
        <v>47062</v>
      </c>
      <c r="B213" s="261" t="s">
        <v>355</v>
      </c>
      <c r="C213">
        <v>2020</v>
      </c>
      <c r="F213" s="438">
        <v>0.62190000000000001</v>
      </c>
      <c r="G213" s="438">
        <v>0.62190000000000001</v>
      </c>
      <c r="H213" s="438">
        <f t="shared" si="194"/>
        <v>0.62190000000000001</v>
      </c>
      <c r="I213" s="438">
        <f t="shared" ref="I213:J213" si="213">H213</f>
        <v>0.62190000000000001</v>
      </c>
      <c r="J213" s="438">
        <f t="shared" si="213"/>
        <v>0.62190000000000001</v>
      </c>
      <c r="K213" s="438">
        <f t="shared" si="211"/>
        <v>0.62190000000000001</v>
      </c>
      <c r="L213" s="438">
        <f t="shared" si="211"/>
        <v>0.62190000000000001</v>
      </c>
      <c r="M213" s="438">
        <f t="shared" si="211"/>
        <v>0.62190000000000001</v>
      </c>
      <c r="N213" s="263"/>
    </row>
    <row r="214" spans="1:14" ht="15" x14ac:dyDescent="0.25">
      <c r="A214" s="67">
        <v>47064</v>
      </c>
      <c r="B214" s="261" t="e">
        <v>#N/A</v>
      </c>
      <c r="F214" s="438" t="s">
        <v>1093</v>
      </c>
      <c r="G214" s="438"/>
      <c r="H214" s="438" t="str">
        <f t="shared" si="194"/>
        <v/>
      </c>
      <c r="I214" s="438" t="str">
        <f t="shared" ref="I214:J214" si="214">H214</f>
        <v/>
      </c>
      <c r="J214" s="438" t="str">
        <f t="shared" si="214"/>
        <v/>
      </c>
      <c r="K214" s="438" t="str">
        <f t="shared" si="211"/>
        <v/>
      </c>
      <c r="L214" s="438" t="str">
        <f t="shared" si="211"/>
        <v/>
      </c>
      <c r="M214" s="438" t="str">
        <f t="shared" si="211"/>
        <v/>
      </c>
      <c r="N214" s="263"/>
    </row>
    <row r="215" spans="1:14" ht="15" x14ac:dyDescent="0.25">
      <c r="A215" s="67">
        <v>47065</v>
      </c>
      <c r="B215" s="261" t="e">
        <v>#N/A</v>
      </c>
      <c r="F215" s="438" t="s">
        <v>1093</v>
      </c>
      <c r="G215" s="438"/>
      <c r="H215" s="438" t="str">
        <f t="shared" si="194"/>
        <v/>
      </c>
      <c r="I215" s="438" t="str">
        <f t="shared" ref="I215:J215" si="215">H215</f>
        <v/>
      </c>
      <c r="J215" s="438" t="str">
        <f t="shared" si="215"/>
        <v/>
      </c>
      <c r="K215" s="438" t="str">
        <f t="shared" si="211"/>
        <v/>
      </c>
      <c r="L215" s="438" t="str">
        <f t="shared" si="211"/>
        <v/>
      </c>
      <c r="M215" s="438" t="str">
        <f t="shared" si="211"/>
        <v/>
      </c>
      <c r="N215" s="263"/>
    </row>
    <row r="216" spans="1:14" ht="15" x14ac:dyDescent="0.25">
      <c r="A216" s="67">
        <v>48066</v>
      </c>
      <c r="B216" s="261" t="e">
        <v>#N/A</v>
      </c>
      <c r="F216" s="438" t="s">
        <v>1093</v>
      </c>
      <c r="G216" s="438"/>
      <c r="H216" s="438" t="str">
        <f t="shared" si="194"/>
        <v/>
      </c>
      <c r="I216" s="438" t="str">
        <f t="shared" ref="I216:J216" si="216">H216</f>
        <v/>
      </c>
      <c r="J216" s="438" t="str">
        <f t="shared" si="216"/>
        <v/>
      </c>
      <c r="K216" s="438" t="str">
        <f t="shared" si="211"/>
        <v/>
      </c>
      <c r="L216" s="438" t="str">
        <f t="shared" si="211"/>
        <v/>
      </c>
      <c r="M216" s="438" t="str">
        <f t="shared" si="211"/>
        <v/>
      </c>
      <c r="N216" s="263"/>
    </row>
    <row r="217" spans="1:14" ht="15" x14ac:dyDescent="0.25">
      <c r="A217" s="67">
        <v>48068</v>
      </c>
      <c r="B217" s="261" t="e">
        <v>#N/A</v>
      </c>
      <c r="F217" s="438" t="s">
        <v>1093</v>
      </c>
      <c r="G217" s="438"/>
      <c r="H217" s="438" t="str">
        <f t="shared" si="194"/>
        <v/>
      </c>
      <c r="I217" s="438" t="str">
        <f t="shared" ref="I217:J217" si="217">H217</f>
        <v/>
      </c>
      <c r="J217" s="438" t="str">
        <f t="shared" si="217"/>
        <v/>
      </c>
      <c r="K217" s="438" t="str">
        <f t="shared" si="211"/>
        <v/>
      </c>
      <c r="L217" s="438" t="str">
        <f t="shared" si="211"/>
        <v/>
      </c>
      <c r="M217" s="438" t="str">
        <f t="shared" si="211"/>
        <v/>
      </c>
      <c r="N217" s="263"/>
    </row>
    <row r="218" spans="1:14" ht="15" x14ac:dyDescent="0.25">
      <c r="A218" s="67">
        <v>48069</v>
      </c>
      <c r="B218" s="261" t="e">
        <v>#N/A</v>
      </c>
      <c r="F218" s="438" t="s">
        <v>1093</v>
      </c>
      <c r="G218" s="438"/>
      <c r="H218" s="438" t="str">
        <f t="shared" si="194"/>
        <v/>
      </c>
      <c r="I218" s="438" t="str">
        <f t="shared" ref="I218:J218" si="218">H218</f>
        <v/>
      </c>
      <c r="J218" s="438" t="str">
        <f t="shared" si="218"/>
        <v/>
      </c>
      <c r="K218" s="438" t="str">
        <f t="shared" si="211"/>
        <v/>
      </c>
      <c r="L218" s="438" t="str">
        <f t="shared" si="211"/>
        <v/>
      </c>
      <c r="M218" s="438" t="str">
        <f t="shared" si="211"/>
        <v/>
      </c>
      <c r="N218" s="263"/>
    </row>
    <row r="219" spans="1:14" ht="15" x14ac:dyDescent="0.25">
      <c r="A219" s="67">
        <v>48070</v>
      </c>
      <c r="B219" s="261" t="e">
        <v>#N/A</v>
      </c>
      <c r="F219" s="438" t="s">
        <v>1093</v>
      </c>
      <c r="G219" s="438"/>
      <c r="H219" s="438" t="str">
        <f t="shared" si="194"/>
        <v/>
      </c>
      <c r="I219" s="438" t="str">
        <f t="shared" ref="I219:J219" si="219">H219</f>
        <v/>
      </c>
      <c r="J219" s="438" t="str">
        <f t="shared" si="219"/>
        <v/>
      </c>
      <c r="K219" s="438" t="str">
        <f t="shared" si="211"/>
        <v/>
      </c>
      <c r="L219" s="438" t="str">
        <f t="shared" si="211"/>
        <v/>
      </c>
      <c r="M219" s="438" t="str">
        <f t="shared" si="211"/>
        <v/>
      </c>
      <c r="N219" s="263"/>
    </row>
    <row r="220" spans="1:14" ht="15" x14ac:dyDescent="0.25">
      <c r="A220" s="67">
        <v>48071</v>
      </c>
      <c r="B220" s="261" t="e">
        <v>#N/A</v>
      </c>
      <c r="F220" s="438" t="s">
        <v>1093</v>
      </c>
      <c r="G220" s="438"/>
      <c r="H220" s="438" t="str">
        <f t="shared" si="194"/>
        <v/>
      </c>
      <c r="I220" s="438" t="str">
        <f t="shared" ref="I220:J220" si="220">H220</f>
        <v/>
      </c>
      <c r="J220" s="438" t="str">
        <f t="shared" si="220"/>
        <v/>
      </c>
      <c r="K220" s="438" t="str">
        <f t="shared" si="211"/>
        <v/>
      </c>
      <c r="L220" s="438" t="str">
        <f t="shared" si="211"/>
        <v/>
      </c>
      <c r="M220" s="438" t="str">
        <f t="shared" si="211"/>
        <v/>
      </c>
      <c r="N220" s="263"/>
    </row>
    <row r="221" spans="1:14" ht="15" x14ac:dyDescent="0.25">
      <c r="A221" s="265">
        <v>48072</v>
      </c>
      <c r="B221" s="261" t="s">
        <v>363</v>
      </c>
      <c r="C221" s="261">
        <v>2015</v>
      </c>
      <c r="D221" s="261"/>
      <c r="E221" s="261"/>
      <c r="F221" s="438">
        <v>0.92700000000000005</v>
      </c>
      <c r="G221" s="438">
        <v>0.92700000000000005</v>
      </c>
      <c r="H221" s="438">
        <f t="shared" si="194"/>
        <v>0.92700000000000005</v>
      </c>
      <c r="I221" s="438">
        <f t="shared" ref="I221:J221" si="221">H221</f>
        <v>0.92700000000000005</v>
      </c>
      <c r="J221" s="438">
        <f t="shared" si="221"/>
        <v>0.92700000000000005</v>
      </c>
      <c r="K221" s="438">
        <f t="shared" si="211"/>
        <v>0.92700000000000005</v>
      </c>
      <c r="L221" s="438">
        <f t="shared" si="211"/>
        <v>0.92700000000000005</v>
      </c>
      <c r="M221" s="438">
        <f t="shared" si="211"/>
        <v>0.92700000000000005</v>
      </c>
      <c r="N221" s="263"/>
    </row>
    <row r="222" spans="1:14" ht="15" x14ac:dyDescent="0.25">
      <c r="A222" s="67">
        <v>48073</v>
      </c>
      <c r="B222" s="261" t="e">
        <v>#N/A</v>
      </c>
      <c r="F222" s="438" t="s">
        <v>1093</v>
      </c>
      <c r="G222" s="438"/>
      <c r="H222" s="438" t="str">
        <f t="shared" si="194"/>
        <v/>
      </c>
      <c r="I222" s="438" t="str">
        <f t="shared" ref="I222:J222" si="222">H222</f>
        <v/>
      </c>
      <c r="J222" s="438" t="str">
        <f t="shared" si="222"/>
        <v/>
      </c>
      <c r="K222" s="438" t="str">
        <f t="shared" si="211"/>
        <v/>
      </c>
      <c r="L222" s="438" t="str">
        <f t="shared" si="211"/>
        <v/>
      </c>
      <c r="M222" s="438" t="str">
        <f t="shared" si="211"/>
        <v/>
      </c>
      <c r="N222" s="263"/>
    </row>
    <row r="223" spans="1:14" ht="15" x14ac:dyDescent="0.25">
      <c r="A223" s="67">
        <v>48074</v>
      </c>
      <c r="B223" s="261" t="e">
        <v>#N/A</v>
      </c>
      <c r="F223" s="438" t="s">
        <v>1093</v>
      </c>
      <c r="G223" s="438"/>
      <c r="H223" s="438" t="str">
        <f t="shared" si="194"/>
        <v/>
      </c>
      <c r="I223" s="438" t="str">
        <f t="shared" ref="I223:J223" si="223">H223</f>
        <v/>
      </c>
      <c r="J223" s="438" t="str">
        <f t="shared" si="223"/>
        <v/>
      </c>
      <c r="K223" s="438" t="str">
        <f t="shared" si="211"/>
        <v/>
      </c>
      <c r="L223" s="438" t="str">
        <f t="shared" si="211"/>
        <v/>
      </c>
      <c r="M223" s="438" t="str">
        <f t="shared" si="211"/>
        <v/>
      </c>
      <c r="N223" s="263"/>
    </row>
    <row r="224" spans="1:14" ht="15" x14ac:dyDescent="0.25">
      <c r="A224" s="67">
        <v>48075</v>
      </c>
      <c r="B224" s="261" t="e">
        <v>#N/A</v>
      </c>
      <c r="F224" s="438" t="s">
        <v>1093</v>
      </c>
      <c r="G224" s="438"/>
      <c r="H224" s="438" t="str">
        <f t="shared" si="194"/>
        <v/>
      </c>
      <c r="I224" s="438" t="str">
        <f t="shared" ref="I224:J224" si="224">H224</f>
        <v/>
      </c>
      <c r="J224" s="438" t="str">
        <f t="shared" si="224"/>
        <v/>
      </c>
      <c r="K224" s="438" t="str">
        <f t="shared" si="211"/>
        <v/>
      </c>
      <c r="L224" s="438" t="str">
        <f t="shared" si="211"/>
        <v/>
      </c>
      <c r="M224" s="438" t="str">
        <f t="shared" si="211"/>
        <v/>
      </c>
      <c r="N224" s="263"/>
    </row>
    <row r="225" spans="1:14" ht="15" x14ac:dyDescent="0.25">
      <c r="A225" s="67">
        <v>48077</v>
      </c>
      <c r="B225" s="261" t="e">
        <v>#N/A</v>
      </c>
      <c r="F225" s="438" t="s">
        <v>1093</v>
      </c>
      <c r="G225" s="438"/>
      <c r="H225" s="438" t="str">
        <f t="shared" si="194"/>
        <v/>
      </c>
      <c r="I225" s="438" t="str">
        <f t="shared" ref="I225:J225" si="225">H225</f>
        <v/>
      </c>
      <c r="J225" s="438" t="str">
        <f t="shared" si="225"/>
        <v/>
      </c>
      <c r="K225" s="438" t="str">
        <f t="shared" si="211"/>
        <v/>
      </c>
      <c r="L225" s="438" t="str">
        <f t="shared" si="211"/>
        <v/>
      </c>
      <c r="M225" s="438" t="str">
        <f t="shared" si="211"/>
        <v/>
      </c>
      <c r="N225" s="263"/>
    </row>
    <row r="226" spans="1:14" ht="15" x14ac:dyDescent="0.25">
      <c r="A226" s="265">
        <v>48078</v>
      </c>
      <c r="B226" s="261" t="s">
        <v>368</v>
      </c>
      <c r="C226" s="261">
        <v>2015</v>
      </c>
      <c r="D226" s="261"/>
      <c r="E226" s="261"/>
      <c r="F226" s="438">
        <v>0.99719999999999998</v>
      </c>
      <c r="G226" s="438">
        <v>1.2027000000000001</v>
      </c>
      <c r="H226" s="438">
        <f t="shared" si="194"/>
        <v>1.2027000000000001</v>
      </c>
      <c r="I226" s="438">
        <f t="shared" ref="I226:J226" si="226">H226</f>
        <v>1.2027000000000001</v>
      </c>
      <c r="J226" s="438">
        <f t="shared" si="226"/>
        <v>1.2027000000000001</v>
      </c>
      <c r="K226" s="438">
        <f t="shared" si="211"/>
        <v>1.2027000000000001</v>
      </c>
      <c r="L226" s="438">
        <f t="shared" si="211"/>
        <v>1.2027000000000001</v>
      </c>
      <c r="M226" s="438">
        <f t="shared" si="211"/>
        <v>1.2027000000000001</v>
      </c>
      <c r="N226" s="263"/>
    </row>
    <row r="227" spans="1:14" ht="15" x14ac:dyDescent="0.25">
      <c r="A227" s="265">
        <v>48080</v>
      </c>
      <c r="B227" s="261" t="s">
        <v>369</v>
      </c>
      <c r="C227" s="261">
        <v>2015</v>
      </c>
      <c r="D227" s="261"/>
      <c r="E227" s="261"/>
      <c r="F227" s="438">
        <v>0.79500000000000004</v>
      </c>
      <c r="G227" s="438">
        <v>0.79500000000000004</v>
      </c>
      <c r="H227" s="438">
        <f t="shared" si="194"/>
        <v>0.79500000000000004</v>
      </c>
      <c r="I227" s="438">
        <f t="shared" ref="I227:M242" si="227">H227</f>
        <v>0.79500000000000004</v>
      </c>
      <c r="J227" s="438">
        <f t="shared" si="227"/>
        <v>0.79500000000000004</v>
      </c>
      <c r="K227" s="438">
        <f t="shared" si="227"/>
        <v>0.79500000000000004</v>
      </c>
      <c r="L227" s="438">
        <f t="shared" si="227"/>
        <v>0.79500000000000004</v>
      </c>
      <c r="M227" s="438">
        <f t="shared" si="227"/>
        <v>0.79500000000000004</v>
      </c>
      <c r="N227" s="263"/>
    </row>
    <row r="228" spans="1:14" ht="15" x14ac:dyDescent="0.25">
      <c r="A228" s="265">
        <v>48904</v>
      </c>
      <c r="B228" s="261" t="s">
        <v>1094</v>
      </c>
      <c r="C228" s="261">
        <v>2015</v>
      </c>
      <c r="D228" s="261"/>
      <c r="E228" s="261"/>
      <c r="F228" s="438">
        <v>0.96619999999999995</v>
      </c>
      <c r="G228" s="438">
        <v>0.96619999999999995</v>
      </c>
      <c r="H228" s="438">
        <f t="shared" si="194"/>
        <v>0.96619999999999995</v>
      </c>
      <c r="I228" s="438">
        <f t="shared" ref="I228:J228" si="228">H228</f>
        <v>0.96619999999999995</v>
      </c>
      <c r="J228" s="438">
        <f t="shared" si="228"/>
        <v>0.96619999999999995</v>
      </c>
      <c r="K228" s="438">
        <f t="shared" si="227"/>
        <v>0.96619999999999995</v>
      </c>
      <c r="L228" s="438">
        <f t="shared" si="227"/>
        <v>0.96619999999999995</v>
      </c>
      <c r="M228" s="438">
        <f t="shared" si="227"/>
        <v>0.96619999999999995</v>
      </c>
      <c r="N228" s="263"/>
    </row>
    <row r="229" spans="1:14" ht="15" x14ac:dyDescent="0.25">
      <c r="A229" s="265">
        <v>48905</v>
      </c>
      <c r="B229" s="261" t="s">
        <v>1095</v>
      </c>
      <c r="C229" s="261">
        <v>2015</v>
      </c>
      <c r="D229" s="261"/>
      <c r="E229" s="261"/>
      <c r="F229" s="438">
        <v>0.9829</v>
      </c>
      <c r="G229" s="438">
        <v>0.9829</v>
      </c>
      <c r="H229" s="438">
        <f t="shared" si="194"/>
        <v>0.9829</v>
      </c>
      <c r="I229" s="438">
        <f t="shared" ref="I229:J229" si="229">H229</f>
        <v>0.9829</v>
      </c>
      <c r="J229" s="438">
        <f t="shared" si="229"/>
        <v>0.9829</v>
      </c>
      <c r="K229" s="438">
        <f t="shared" si="227"/>
        <v>0.9829</v>
      </c>
      <c r="L229" s="438">
        <f t="shared" si="227"/>
        <v>0.9829</v>
      </c>
      <c r="M229" s="438">
        <f t="shared" si="227"/>
        <v>0.9829</v>
      </c>
      <c r="N229" s="263"/>
    </row>
    <row r="230" spans="1:14" ht="15" x14ac:dyDescent="0.25">
      <c r="A230" s="265">
        <v>48910</v>
      </c>
      <c r="B230" s="261" t="e">
        <v>#N/A</v>
      </c>
      <c r="C230" s="261">
        <v>2015</v>
      </c>
      <c r="D230" s="261">
        <v>2022</v>
      </c>
      <c r="E230" s="261"/>
      <c r="F230" s="438">
        <v>0.999</v>
      </c>
      <c r="G230" s="438"/>
      <c r="H230" s="438" t="str">
        <f t="shared" si="194"/>
        <v/>
      </c>
      <c r="I230" s="438" t="str">
        <f t="shared" ref="I230:J230" si="230">H230</f>
        <v/>
      </c>
      <c r="J230" s="438" t="str">
        <f t="shared" si="230"/>
        <v/>
      </c>
      <c r="K230" s="438" t="str">
        <f t="shared" si="227"/>
        <v/>
      </c>
      <c r="L230" s="438" t="str">
        <f t="shared" si="227"/>
        <v/>
      </c>
      <c r="M230" s="438" t="str">
        <f t="shared" si="227"/>
        <v/>
      </c>
      <c r="N230" s="263"/>
    </row>
    <row r="231" spans="1:14" ht="15" x14ac:dyDescent="0.25">
      <c r="A231" s="265">
        <v>48912</v>
      </c>
      <c r="B231" s="261" t="s">
        <v>1096</v>
      </c>
      <c r="C231" s="261">
        <v>2015</v>
      </c>
      <c r="D231" s="261"/>
      <c r="E231" s="261"/>
      <c r="F231" s="438">
        <v>0.96279999999999999</v>
      </c>
      <c r="G231" s="438">
        <v>0.96279999999999999</v>
      </c>
      <c r="H231" s="438">
        <f t="shared" si="194"/>
        <v>0.96279999999999999</v>
      </c>
      <c r="I231" s="438">
        <f t="shared" ref="I231:J231" si="231">H231</f>
        <v>0.96279999999999999</v>
      </c>
      <c r="J231" s="438">
        <f t="shared" si="231"/>
        <v>0.96279999999999999</v>
      </c>
      <c r="K231" s="438">
        <f t="shared" si="227"/>
        <v>0.96279999999999999</v>
      </c>
      <c r="L231" s="438">
        <f t="shared" si="227"/>
        <v>0.96279999999999999</v>
      </c>
      <c r="M231" s="438">
        <f t="shared" si="227"/>
        <v>0.96279999999999999</v>
      </c>
      <c r="N231" s="263"/>
    </row>
    <row r="232" spans="1:14" ht="15" x14ac:dyDescent="0.25">
      <c r="A232" s="265">
        <v>48913</v>
      </c>
      <c r="B232" s="261" t="s">
        <v>1097</v>
      </c>
      <c r="C232" s="261">
        <v>2015</v>
      </c>
      <c r="D232" s="261"/>
      <c r="E232" s="261"/>
      <c r="F232" s="438">
        <v>1.024</v>
      </c>
      <c r="G232" s="438">
        <v>1.024</v>
      </c>
      <c r="H232" s="438">
        <f t="shared" si="194"/>
        <v>1.024</v>
      </c>
      <c r="I232" s="438">
        <f t="shared" ref="I232:J232" si="232">H232</f>
        <v>1.024</v>
      </c>
      <c r="J232" s="438">
        <f t="shared" si="232"/>
        <v>1.024</v>
      </c>
      <c r="K232" s="438">
        <f t="shared" si="227"/>
        <v>1.024</v>
      </c>
      <c r="L232" s="438">
        <f t="shared" si="227"/>
        <v>1.024</v>
      </c>
      <c r="M232" s="438">
        <f t="shared" si="227"/>
        <v>1.024</v>
      </c>
      <c r="N232" s="263"/>
    </row>
    <row r="233" spans="1:14" ht="15" x14ac:dyDescent="0.25">
      <c r="A233" s="265">
        <v>48916</v>
      </c>
      <c r="B233" s="261" t="s">
        <v>1098</v>
      </c>
      <c r="C233" s="261">
        <v>2015</v>
      </c>
      <c r="D233" s="261"/>
      <c r="E233" s="261"/>
      <c r="F233" s="438">
        <v>0.99970000000000003</v>
      </c>
      <c r="G233" s="438">
        <v>0.99970000000000003</v>
      </c>
      <c r="H233" s="438">
        <f t="shared" si="194"/>
        <v>0.99970000000000003</v>
      </c>
      <c r="I233" s="438">
        <f t="shared" ref="I233:J233" si="233">H233</f>
        <v>0.99970000000000003</v>
      </c>
      <c r="J233" s="438">
        <f t="shared" si="233"/>
        <v>0.99970000000000003</v>
      </c>
      <c r="K233" s="438">
        <f t="shared" si="227"/>
        <v>0.99970000000000003</v>
      </c>
      <c r="L233" s="438">
        <f t="shared" si="227"/>
        <v>0.99970000000000003</v>
      </c>
      <c r="M233" s="438">
        <f t="shared" si="227"/>
        <v>0.99970000000000003</v>
      </c>
      <c r="N233" s="263"/>
    </row>
    <row r="234" spans="1:14" ht="15" x14ac:dyDescent="0.25">
      <c r="A234" s="265">
        <v>48922</v>
      </c>
      <c r="B234" s="261" t="s">
        <v>1099</v>
      </c>
      <c r="C234" s="261">
        <v>2017</v>
      </c>
      <c r="D234" s="261"/>
      <c r="E234" s="261"/>
      <c r="F234" s="438">
        <v>1.0271999999999999</v>
      </c>
      <c r="G234" s="438">
        <v>0.86050000000000004</v>
      </c>
      <c r="H234" s="438">
        <f t="shared" si="194"/>
        <v>0.86050000000000004</v>
      </c>
      <c r="I234" s="438">
        <f t="shared" ref="I234:J234" si="234">H234</f>
        <v>0.86050000000000004</v>
      </c>
      <c r="J234" s="438">
        <f t="shared" si="234"/>
        <v>0.86050000000000004</v>
      </c>
      <c r="K234" s="438">
        <f t="shared" si="227"/>
        <v>0.86050000000000004</v>
      </c>
      <c r="L234" s="438">
        <f t="shared" si="227"/>
        <v>0.86050000000000004</v>
      </c>
      <c r="M234" s="438">
        <f t="shared" si="227"/>
        <v>0.86050000000000004</v>
      </c>
      <c r="N234" s="263"/>
    </row>
    <row r="235" spans="1:14" ht="15" x14ac:dyDescent="0.25">
      <c r="A235" s="265">
        <v>48923</v>
      </c>
      <c r="B235" s="261" t="s">
        <v>1100</v>
      </c>
      <c r="C235" s="261">
        <v>2015</v>
      </c>
      <c r="D235" s="261"/>
      <c r="E235" s="261"/>
      <c r="F235" s="438">
        <v>0.97699999999999998</v>
      </c>
      <c r="G235" s="438">
        <v>0.97699999999999998</v>
      </c>
      <c r="H235" s="438">
        <f t="shared" si="194"/>
        <v>0.97699999999999998</v>
      </c>
      <c r="I235" s="438">
        <f t="shared" ref="I235:J235" si="235">H235</f>
        <v>0.97699999999999998</v>
      </c>
      <c r="J235" s="438">
        <f t="shared" si="235"/>
        <v>0.97699999999999998</v>
      </c>
      <c r="K235" s="438">
        <f t="shared" si="227"/>
        <v>0.97699999999999998</v>
      </c>
      <c r="L235" s="438">
        <f t="shared" si="227"/>
        <v>0.97699999999999998</v>
      </c>
      <c r="M235" s="438">
        <f t="shared" si="227"/>
        <v>0.97699999999999998</v>
      </c>
      <c r="N235" s="263"/>
    </row>
    <row r="236" spans="1:14" ht="15" x14ac:dyDescent="0.25">
      <c r="A236" s="265">
        <v>48924</v>
      </c>
      <c r="B236" s="261" t="e">
        <v>#N/A</v>
      </c>
      <c r="C236" s="261">
        <v>2015</v>
      </c>
      <c r="D236" s="261" t="s">
        <v>770</v>
      </c>
      <c r="E236" s="261"/>
      <c r="F236" s="438" t="s">
        <v>1093</v>
      </c>
      <c r="G236" s="438"/>
      <c r="H236" s="438" t="str">
        <f t="shared" si="194"/>
        <v/>
      </c>
      <c r="I236" s="438" t="str">
        <f t="shared" ref="I236:J236" si="236">H236</f>
        <v/>
      </c>
      <c r="J236" s="438" t="str">
        <f t="shared" si="236"/>
        <v/>
      </c>
      <c r="K236" s="438" t="str">
        <f t="shared" si="227"/>
        <v/>
      </c>
      <c r="L236" s="438" t="str">
        <f t="shared" si="227"/>
        <v/>
      </c>
      <c r="M236" s="438" t="str">
        <f t="shared" si="227"/>
        <v/>
      </c>
      <c r="N236" s="263"/>
    </row>
    <row r="237" spans="1:14" ht="15" x14ac:dyDescent="0.25">
      <c r="A237" s="265">
        <v>48925</v>
      </c>
      <c r="B237" s="261" t="e">
        <v>#N/A</v>
      </c>
      <c r="C237" s="261">
        <v>2015</v>
      </c>
      <c r="D237" s="261">
        <v>2021</v>
      </c>
      <c r="E237" s="261"/>
      <c r="F237" s="438"/>
      <c r="G237" s="438"/>
      <c r="H237" s="438" t="str">
        <f t="shared" si="194"/>
        <v/>
      </c>
      <c r="I237" s="438" t="str">
        <f t="shared" ref="I237:J237" si="237">H237</f>
        <v/>
      </c>
      <c r="J237" s="438" t="str">
        <f t="shared" si="237"/>
        <v/>
      </c>
      <c r="K237" s="438" t="str">
        <f t="shared" si="227"/>
        <v/>
      </c>
      <c r="L237" s="438" t="str">
        <f t="shared" si="227"/>
        <v/>
      </c>
      <c r="M237" s="438" t="str">
        <f t="shared" si="227"/>
        <v/>
      </c>
      <c r="N237" s="263"/>
    </row>
    <row r="238" spans="1:14" ht="15" x14ac:dyDescent="0.25">
      <c r="A238" s="265">
        <v>48927</v>
      </c>
      <c r="B238" s="261" t="s">
        <v>1101</v>
      </c>
      <c r="C238" s="261">
        <v>2017</v>
      </c>
      <c r="D238" s="261"/>
      <c r="E238" s="261"/>
      <c r="F238" s="438">
        <v>0.99590000000000001</v>
      </c>
      <c r="G238" s="438">
        <v>0.99590000000000001</v>
      </c>
      <c r="H238" s="438">
        <f t="shared" si="194"/>
        <v>0.99590000000000001</v>
      </c>
      <c r="I238" s="438">
        <f t="shared" ref="I238:J238" si="238">H238</f>
        <v>0.99590000000000001</v>
      </c>
      <c r="J238" s="438">
        <f t="shared" si="238"/>
        <v>0.99590000000000001</v>
      </c>
      <c r="K238" s="438">
        <f t="shared" si="227"/>
        <v>0.99590000000000001</v>
      </c>
      <c r="L238" s="438">
        <f t="shared" si="227"/>
        <v>0.99590000000000001</v>
      </c>
      <c r="M238" s="438">
        <f t="shared" si="227"/>
        <v>0.99590000000000001</v>
      </c>
      <c r="N238" s="263"/>
    </row>
    <row r="239" spans="1:14" ht="15" x14ac:dyDescent="0.25">
      <c r="A239" s="67">
        <v>49132</v>
      </c>
      <c r="B239" s="261" t="e">
        <v>#N/A</v>
      </c>
      <c r="F239" s="438" t="s">
        <v>1093</v>
      </c>
      <c r="G239" s="438"/>
      <c r="H239" s="438" t="str">
        <f t="shared" si="194"/>
        <v/>
      </c>
      <c r="I239" s="438" t="str">
        <f t="shared" ref="I239:J239" si="239">H239</f>
        <v/>
      </c>
      <c r="J239" s="438" t="str">
        <f t="shared" si="239"/>
        <v/>
      </c>
      <c r="K239" s="438" t="str">
        <f t="shared" si="227"/>
        <v/>
      </c>
      <c r="L239" s="438" t="str">
        <f t="shared" si="227"/>
        <v/>
      </c>
      <c r="M239" s="438" t="str">
        <f t="shared" si="227"/>
        <v/>
      </c>
      <c r="N239" s="263"/>
    </row>
    <row r="240" spans="1:14" ht="15" x14ac:dyDescent="0.25">
      <c r="A240" s="67">
        <v>49135</v>
      </c>
      <c r="B240" s="261" t="e">
        <v>#N/A</v>
      </c>
      <c r="F240" s="438" t="s">
        <v>1093</v>
      </c>
      <c r="G240" s="438"/>
      <c r="H240" s="438" t="str">
        <f t="shared" si="194"/>
        <v/>
      </c>
      <c r="I240" s="438" t="str">
        <f t="shared" ref="I240:J240" si="240">H240</f>
        <v/>
      </c>
      <c r="J240" s="438" t="str">
        <f t="shared" si="240"/>
        <v/>
      </c>
      <c r="K240" s="438" t="str">
        <f t="shared" si="227"/>
        <v/>
      </c>
      <c r="L240" s="438" t="str">
        <f t="shared" si="227"/>
        <v/>
      </c>
      <c r="M240" s="438" t="str">
        <f t="shared" si="227"/>
        <v/>
      </c>
      <c r="N240" s="263"/>
    </row>
    <row r="241" spans="1:14" ht="15" x14ac:dyDescent="0.25">
      <c r="A241" s="67">
        <v>49137</v>
      </c>
      <c r="B241" s="261" t="e">
        <v>#N/A</v>
      </c>
      <c r="F241" s="438" t="s">
        <v>1093</v>
      </c>
      <c r="G241" s="438"/>
      <c r="H241" s="438" t="str">
        <f t="shared" si="194"/>
        <v/>
      </c>
      <c r="I241" s="438" t="str">
        <f t="shared" ref="I241:J241" si="241">H241</f>
        <v/>
      </c>
      <c r="J241" s="438" t="str">
        <f t="shared" si="241"/>
        <v/>
      </c>
      <c r="K241" s="438" t="str">
        <f t="shared" si="227"/>
        <v/>
      </c>
      <c r="L241" s="438" t="str">
        <f t="shared" si="227"/>
        <v/>
      </c>
      <c r="M241" s="438" t="str">
        <f t="shared" si="227"/>
        <v/>
      </c>
      <c r="N241" s="263"/>
    </row>
    <row r="242" spans="1:14" ht="15" x14ac:dyDescent="0.25">
      <c r="A242" s="67">
        <v>49140</v>
      </c>
      <c r="B242" s="261" t="e">
        <v>#N/A</v>
      </c>
      <c r="F242" s="438" t="s">
        <v>1093</v>
      </c>
      <c r="G242" s="438"/>
      <c r="H242" s="438" t="str">
        <f t="shared" si="194"/>
        <v/>
      </c>
      <c r="I242" s="438" t="str">
        <f t="shared" ref="I242:J242" si="242">H242</f>
        <v/>
      </c>
      <c r="J242" s="438" t="str">
        <f t="shared" si="242"/>
        <v/>
      </c>
      <c r="K242" s="438" t="str">
        <f t="shared" si="227"/>
        <v/>
      </c>
      <c r="L242" s="438" t="str">
        <f t="shared" si="227"/>
        <v/>
      </c>
      <c r="M242" s="438" t="str">
        <f t="shared" si="227"/>
        <v/>
      </c>
      <c r="N242" s="263"/>
    </row>
    <row r="243" spans="1:14" ht="15" x14ac:dyDescent="0.25">
      <c r="A243" s="67">
        <v>49142</v>
      </c>
      <c r="B243" s="261" t="e">
        <v>#N/A</v>
      </c>
      <c r="F243" s="438" t="s">
        <v>1093</v>
      </c>
      <c r="G243" s="438"/>
      <c r="H243" s="438" t="str">
        <f t="shared" si="194"/>
        <v/>
      </c>
      <c r="I243" s="438" t="str">
        <f t="shared" ref="I243:M258" si="243">H243</f>
        <v/>
      </c>
      <c r="J243" s="438" t="str">
        <f t="shared" si="243"/>
        <v/>
      </c>
      <c r="K243" s="438" t="str">
        <f t="shared" si="243"/>
        <v/>
      </c>
      <c r="L243" s="438" t="str">
        <f t="shared" si="243"/>
        <v/>
      </c>
      <c r="M243" s="438" t="str">
        <f t="shared" si="243"/>
        <v/>
      </c>
      <c r="N243" s="263"/>
    </row>
    <row r="244" spans="1:14" ht="15" x14ac:dyDescent="0.25">
      <c r="A244" s="67">
        <v>49144</v>
      </c>
      <c r="B244" s="261" t="e">
        <v>#N/A</v>
      </c>
      <c r="F244" s="438" t="s">
        <v>1093</v>
      </c>
      <c r="G244" s="438"/>
      <c r="H244" s="438" t="str">
        <f t="shared" si="194"/>
        <v/>
      </c>
      <c r="I244" s="438" t="str">
        <f t="shared" ref="I244:J244" si="244">H244</f>
        <v/>
      </c>
      <c r="J244" s="438" t="str">
        <f t="shared" si="244"/>
        <v/>
      </c>
      <c r="K244" s="438" t="str">
        <f t="shared" si="243"/>
        <v/>
      </c>
      <c r="L244" s="438" t="str">
        <f t="shared" si="243"/>
        <v/>
      </c>
      <c r="M244" s="438" t="str">
        <f t="shared" si="243"/>
        <v/>
      </c>
      <c r="N244" s="263"/>
    </row>
    <row r="245" spans="1:14" ht="15" x14ac:dyDescent="0.25">
      <c r="A245" s="67">
        <v>49148</v>
      </c>
      <c r="B245" s="261" t="e">
        <v>#N/A</v>
      </c>
      <c r="F245" s="438" t="s">
        <v>1093</v>
      </c>
      <c r="G245" s="438"/>
      <c r="H245" s="438" t="str">
        <f t="shared" si="194"/>
        <v/>
      </c>
      <c r="I245" s="438" t="str">
        <f t="shared" ref="I245:J245" si="245">H245</f>
        <v/>
      </c>
      <c r="J245" s="438" t="str">
        <f t="shared" si="245"/>
        <v/>
      </c>
      <c r="K245" s="438" t="str">
        <f t="shared" si="243"/>
        <v/>
      </c>
      <c r="L245" s="438" t="str">
        <f t="shared" si="243"/>
        <v/>
      </c>
      <c r="M245" s="438" t="str">
        <f t="shared" si="243"/>
        <v/>
      </c>
      <c r="N245" s="263"/>
    </row>
    <row r="246" spans="1:14" ht="15" x14ac:dyDescent="0.25">
      <c r="A246" s="67">
        <v>50001</v>
      </c>
      <c r="B246" s="261" t="e">
        <v>#N/A</v>
      </c>
      <c r="F246" s="438" t="s">
        <v>1093</v>
      </c>
      <c r="G246" s="438"/>
      <c r="H246" s="438" t="str">
        <f t="shared" si="194"/>
        <v/>
      </c>
      <c r="I246" s="438" t="str">
        <f t="shared" ref="I246:J246" si="246">H246</f>
        <v/>
      </c>
      <c r="J246" s="438" t="str">
        <f t="shared" si="246"/>
        <v/>
      </c>
      <c r="K246" s="438" t="str">
        <f t="shared" si="243"/>
        <v/>
      </c>
      <c r="L246" s="438" t="str">
        <f t="shared" si="243"/>
        <v/>
      </c>
      <c r="M246" s="438" t="str">
        <f t="shared" si="243"/>
        <v/>
      </c>
      <c r="N246" s="263"/>
    </row>
    <row r="247" spans="1:14" ht="15" x14ac:dyDescent="0.25">
      <c r="A247" s="67">
        <v>50002</v>
      </c>
      <c r="B247" s="261" t="e">
        <v>#N/A</v>
      </c>
      <c r="F247" s="438" t="s">
        <v>1093</v>
      </c>
      <c r="G247" s="438"/>
      <c r="H247" s="438" t="str">
        <f t="shared" si="194"/>
        <v/>
      </c>
      <c r="I247" s="438" t="str">
        <f t="shared" ref="I247:J247" si="247">H247</f>
        <v/>
      </c>
      <c r="J247" s="438" t="str">
        <f t="shared" si="247"/>
        <v/>
      </c>
      <c r="K247" s="438" t="str">
        <f t="shared" si="243"/>
        <v/>
      </c>
      <c r="L247" s="438" t="str">
        <f t="shared" si="243"/>
        <v/>
      </c>
      <c r="M247" s="438" t="str">
        <f t="shared" si="243"/>
        <v/>
      </c>
      <c r="N247" s="263"/>
    </row>
    <row r="248" spans="1:14" ht="15" x14ac:dyDescent="0.25">
      <c r="A248" s="67">
        <v>50003</v>
      </c>
      <c r="B248" s="261" t="e">
        <v>#N/A</v>
      </c>
      <c r="F248" s="438" t="s">
        <v>1093</v>
      </c>
      <c r="G248" s="438"/>
      <c r="H248" s="438" t="str">
        <f t="shared" si="194"/>
        <v/>
      </c>
      <c r="I248" s="438" t="str">
        <f t="shared" ref="I248:J248" si="248">H248</f>
        <v/>
      </c>
      <c r="J248" s="438" t="str">
        <f t="shared" si="248"/>
        <v/>
      </c>
      <c r="K248" s="438" t="str">
        <f t="shared" si="243"/>
        <v/>
      </c>
      <c r="L248" s="438" t="str">
        <f t="shared" si="243"/>
        <v/>
      </c>
      <c r="M248" s="438" t="str">
        <f t="shared" si="243"/>
        <v/>
      </c>
      <c r="N248" s="263"/>
    </row>
    <row r="249" spans="1:14" ht="15" x14ac:dyDescent="0.25">
      <c r="A249" s="67">
        <v>50005</v>
      </c>
      <c r="B249" s="261" t="e">
        <v>#N/A</v>
      </c>
      <c r="F249" s="438" t="s">
        <v>1093</v>
      </c>
      <c r="G249" s="438"/>
      <c r="H249" s="438" t="str">
        <f t="shared" si="194"/>
        <v/>
      </c>
      <c r="I249" s="438" t="str">
        <f t="shared" ref="I249:J249" si="249">H249</f>
        <v/>
      </c>
      <c r="J249" s="438" t="str">
        <f t="shared" si="249"/>
        <v/>
      </c>
      <c r="K249" s="438" t="str">
        <f t="shared" si="243"/>
        <v/>
      </c>
      <c r="L249" s="438" t="str">
        <f t="shared" si="243"/>
        <v/>
      </c>
      <c r="M249" s="438" t="str">
        <f t="shared" si="243"/>
        <v/>
      </c>
      <c r="N249" s="263"/>
    </row>
    <row r="250" spans="1:14" ht="15" x14ac:dyDescent="0.25">
      <c r="A250" s="67">
        <v>50006</v>
      </c>
      <c r="B250" s="261" t="e">
        <v>#N/A</v>
      </c>
      <c r="F250" s="438" t="s">
        <v>1093</v>
      </c>
      <c r="G250" s="438"/>
      <c r="H250" s="438" t="str">
        <f t="shared" si="194"/>
        <v/>
      </c>
      <c r="I250" s="438" t="str">
        <f t="shared" ref="I250:J250" si="250">H250</f>
        <v/>
      </c>
      <c r="J250" s="438" t="str">
        <f t="shared" si="250"/>
        <v/>
      </c>
      <c r="K250" s="438" t="str">
        <f t="shared" si="243"/>
        <v/>
      </c>
      <c r="L250" s="438" t="str">
        <f t="shared" si="243"/>
        <v/>
      </c>
      <c r="M250" s="438" t="str">
        <f t="shared" si="243"/>
        <v/>
      </c>
      <c r="N250" s="263"/>
    </row>
    <row r="251" spans="1:14" ht="15" x14ac:dyDescent="0.25">
      <c r="A251" s="67">
        <v>50007</v>
      </c>
      <c r="B251" s="261" t="e">
        <v>#N/A</v>
      </c>
      <c r="F251" s="438" t="s">
        <v>1093</v>
      </c>
      <c r="G251" s="438"/>
      <c r="H251" s="438" t="str">
        <f t="shared" si="194"/>
        <v/>
      </c>
      <c r="I251" s="438" t="str">
        <f t="shared" ref="I251:J251" si="251">H251</f>
        <v/>
      </c>
      <c r="J251" s="438" t="str">
        <f t="shared" si="251"/>
        <v/>
      </c>
      <c r="K251" s="438" t="str">
        <f t="shared" si="243"/>
        <v/>
      </c>
      <c r="L251" s="438" t="str">
        <f t="shared" si="243"/>
        <v/>
      </c>
      <c r="M251" s="438" t="str">
        <f t="shared" si="243"/>
        <v/>
      </c>
      <c r="N251" s="263"/>
    </row>
    <row r="252" spans="1:14" ht="15" x14ac:dyDescent="0.25">
      <c r="A252" s="67">
        <v>50009</v>
      </c>
      <c r="B252" s="261" t="e">
        <v>#N/A</v>
      </c>
      <c r="F252" s="438" t="s">
        <v>1093</v>
      </c>
      <c r="G252" s="438"/>
      <c r="H252" s="438" t="str">
        <f t="shared" si="194"/>
        <v/>
      </c>
      <c r="I252" s="438" t="str">
        <f t="shared" ref="I252:J252" si="252">H252</f>
        <v/>
      </c>
      <c r="J252" s="438" t="str">
        <f t="shared" si="252"/>
        <v/>
      </c>
      <c r="K252" s="438" t="str">
        <f t="shared" si="243"/>
        <v/>
      </c>
      <c r="L252" s="438" t="str">
        <f t="shared" si="243"/>
        <v/>
      </c>
      <c r="M252" s="438" t="str">
        <f t="shared" si="243"/>
        <v/>
      </c>
      <c r="N252" s="263"/>
    </row>
    <row r="253" spans="1:14" ht="15" x14ac:dyDescent="0.25">
      <c r="A253" s="67">
        <v>50010</v>
      </c>
      <c r="B253" s="261" t="e">
        <v>#N/A</v>
      </c>
      <c r="F253" s="438" t="s">
        <v>1093</v>
      </c>
      <c r="G253" s="438"/>
      <c r="H253" s="438" t="str">
        <f t="shared" si="194"/>
        <v/>
      </c>
      <c r="I253" s="438" t="str">
        <f t="shared" ref="I253:J253" si="253">H253</f>
        <v/>
      </c>
      <c r="J253" s="438" t="str">
        <f t="shared" si="253"/>
        <v/>
      </c>
      <c r="K253" s="438" t="str">
        <f t="shared" si="243"/>
        <v/>
      </c>
      <c r="L253" s="438" t="str">
        <f t="shared" si="243"/>
        <v/>
      </c>
      <c r="M253" s="438" t="str">
        <f t="shared" si="243"/>
        <v/>
      </c>
      <c r="N253" s="263"/>
    </row>
    <row r="254" spans="1:14" ht="15" x14ac:dyDescent="0.25">
      <c r="A254" s="67">
        <v>50012</v>
      </c>
      <c r="B254" s="261" t="e">
        <v>#N/A</v>
      </c>
      <c r="F254" s="438" t="s">
        <v>1093</v>
      </c>
      <c r="G254" s="438"/>
      <c r="H254" s="438" t="str">
        <f t="shared" si="194"/>
        <v/>
      </c>
      <c r="I254" s="438" t="str">
        <f t="shared" ref="I254:J254" si="254">H254</f>
        <v/>
      </c>
      <c r="J254" s="438" t="str">
        <f t="shared" si="254"/>
        <v/>
      </c>
      <c r="K254" s="438" t="str">
        <f t="shared" si="243"/>
        <v/>
      </c>
      <c r="L254" s="438" t="str">
        <f t="shared" si="243"/>
        <v/>
      </c>
      <c r="M254" s="438" t="str">
        <f t="shared" si="243"/>
        <v/>
      </c>
      <c r="N254" s="263"/>
    </row>
    <row r="255" spans="1:14" ht="15" x14ac:dyDescent="0.25">
      <c r="A255" s="67">
        <v>50013</v>
      </c>
      <c r="B255" s="261" t="e">
        <v>#N/A</v>
      </c>
      <c r="F255" s="438" t="s">
        <v>1093</v>
      </c>
      <c r="G255" s="438"/>
      <c r="H255" s="438" t="str">
        <f t="shared" si="194"/>
        <v/>
      </c>
      <c r="I255" s="438" t="str">
        <f t="shared" ref="I255:J255" si="255">H255</f>
        <v/>
      </c>
      <c r="J255" s="438" t="str">
        <f t="shared" si="255"/>
        <v/>
      </c>
      <c r="K255" s="438" t="str">
        <f t="shared" si="243"/>
        <v/>
      </c>
      <c r="L255" s="438" t="str">
        <f t="shared" si="243"/>
        <v/>
      </c>
      <c r="M255" s="438" t="str">
        <f t="shared" si="243"/>
        <v/>
      </c>
      <c r="N255" s="263"/>
    </row>
    <row r="256" spans="1:14" ht="15" x14ac:dyDescent="0.25">
      <c r="A256" s="67">
        <v>50014</v>
      </c>
      <c r="B256" s="261" t="e">
        <v>#N/A</v>
      </c>
      <c r="F256" s="438" t="s">
        <v>1093</v>
      </c>
      <c r="G256" s="438"/>
      <c r="H256" s="438" t="str">
        <f t="shared" ref="H256:H319" si="256">IF(G256&lt;&gt;0,G256,"")</f>
        <v/>
      </c>
      <c r="I256" s="438" t="str">
        <f t="shared" ref="I256:J256" si="257">H256</f>
        <v/>
      </c>
      <c r="J256" s="438" t="str">
        <f t="shared" si="257"/>
        <v/>
      </c>
      <c r="K256" s="438" t="str">
        <f t="shared" si="243"/>
        <v/>
      </c>
      <c r="L256" s="438" t="str">
        <f t="shared" si="243"/>
        <v/>
      </c>
      <c r="M256" s="438" t="str">
        <f t="shared" si="243"/>
        <v/>
      </c>
      <c r="N256" s="263"/>
    </row>
    <row r="257" spans="1:14" ht="15" x14ac:dyDescent="0.25">
      <c r="A257" s="67">
        <v>51150</v>
      </c>
      <c r="B257" s="261" t="e">
        <v>#N/A</v>
      </c>
      <c r="F257" s="438" t="s">
        <v>1093</v>
      </c>
      <c r="G257" s="438"/>
      <c r="H257" s="438" t="str">
        <f t="shared" si="256"/>
        <v/>
      </c>
      <c r="I257" s="438" t="str">
        <f t="shared" ref="I257:J257" si="258">H257</f>
        <v/>
      </c>
      <c r="J257" s="438" t="str">
        <f t="shared" si="258"/>
        <v/>
      </c>
      <c r="K257" s="438" t="str">
        <f t="shared" si="243"/>
        <v/>
      </c>
      <c r="L257" s="438" t="str">
        <f t="shared" si="243"/>
        <v/>
      </c>
      <c r="M257" s="438" t="str">
        <f t="shared" si="243"/>
        <v/>
      </c>
      <c r="N257" s="263"/>
    </row>
    <row r="258" spans="1:14" ht="15" x14ac:dyDescent="0.25">
      <c r="A258" s="67">
        <v>51152</v>
      </c>
      <c r="B258" s="261" t="e">
        <v>#N/A</v>
      </c>
      <c r="F258" s="438" t="s">
        <v>1093</v>
      </c>
      <c r="G258" s="438"/>
      <c r="H258" s="438" t="str">
        <f t="shared" si="256"/>
        <v/>
      </c>
      <c r="I258" s="438" t="str">
        <f t="shared" ref="I258:J258" si="259">H258</f>
        <v/>
      </c>
      <c r="J258" s="438" t="str">
        <f t="shared" si="259"/>
        <v/>
      </c>
      <c r="K258" s="438" t="str">
        <f t="shared" si="243"/>
        <v/>
      </c>
      <c r="L258" s="438" t="str">
        <f t="shared" si="243"/>
        <v/>
      </c>
      <c r="M258" s="438" t="str">
        <f t="shared" si="243"/>
        <v/>
      </c>
      <c r="N258" s="263"/>
    </row>
    <row r="259" spans="1:14" ht="15" x14ac:dyDescent="0.25">
      <c r="A259" s="67">
        <v>51153</v>
      </c>
      <c r="B259" s="261" t="e">
        <v>#N/A</v>
      </c>
      <c r="F259" s="438" t="s">
        <v>1093</v>
      </c>
      <c r="G259" s="438"/>
      <c r="H259" s="438" t="str">
        <f t="shared" si="256"/>
        <v/>
      </c>
      <c r="I259" s="438" t="str">
        <f t="shared" ref="I259:M274" si="260">H259</f>
        <v/>
      </c>
      <c r="J259" s="438" t="str">
        <f t="shared" si="260"/>
        <v/>
      </c>
      <c r="K259" s="438" t="str">
        <f t="shared" si="260"/>
        <v/>
      </c>
      <c r="L259" s="438" t="str">
        <f t="shared" si="260"/>
        <v/>
      </c>
      <c r="M259" s="438" t="str">
        <f t="shared" si="260"/>
        <v/>
      </c>
      <c r="N259" s="263"/>
    </row>
    <row r="260" spans="1:14" ht="15" x14ac:dyDescent="0.25">
      <c r="A260" s="67">
        <v>51154</v>
      </c>
      <c r="B260" s="261" t="e">
        <v>#N/A</v>
      </c>
      <c r="F260" s="438" t="s">
        <v>1093</v>
      </c>
      <c r="G260" s="438"/>
      <c r="H260" s="438" t="str">
        <f t="shared" si="256"/>
        <v/>
      </c>
      <c r="I260" s="438" t="str">
        <f t="shared" ref="I260:J260" si="261">H260</f>
        <v/>
      </c>
      <c r="J260" s="438" t="str">
        <f t="shared" si="261"/>
        <v/>
      </c>
      <c r="K260" s="438" t="str">
        <f t="shared" si="260"/>
        <v/>
      </c>
      <c r="L260" s="438" t="str">
        <f t="shared" si="260"/>
        <v/>
      </c>
      <c r="M260" s="438" t="str">
        <f t="shared" si="260"/>
        <v/>
      </c>
      <c r="N260" s="263"/>
    </row>
    <row r="261" spans="1:14" ht="15" x14ac:dyDescent="0.25">
      <c r="A261" s="67">
        <v>51155</v>
      </c>
      <c r="B261" s="261" t="e">
        <v>#N/A</v>
      </c>
      <c r="F261" s="438" t="s">
        <v>1093</v>
      </c>
      <c r="G261" s="438"/>
      <c r="H261" s="438" t="str">
        <f t="shared" si="256"/>
        <v/>
      </c>
      <c r="I261" s="438" t="str">
        <f t="shared" ref="I261:J261" si="262">H261</f>
        <v/>
      </c>
      <c r="J261" s="438" t="str">
        <f t="shared" si="262"/>
        <v/>
      </c>
      <c r="K261" s="438" t="str">
        <f t="shared" si="260"/>
        <v/>
      </c>
      <c r="L261" s="438" t="str">
        <f t="shared" si="260"/>
        <v/>
      </c>
      <c r="M261" s="438" t="str">
        <f t="shared" si="260"/>
        <v/>
      </c>
      <c r="N261" s="263"/>
    </row>
    <row r="262" spans="1:14" ht="15" x14ac:dyDescent="0.25">
      <c r="A262" s="67">
        <v>51156</v>
      </c>
      <c r="B262" s="261" t="e">
        <v>#N/A</v>
      </c>
      <c r="F262" s="438" t="s">
        <v>1093</v>
      </c>
      <c r="G262" s="438"/>
      <c r="H262" s="438" t="str">
        <f t="shared" si="256"/>
        <v/>
      </c>
      <c r="I262" s="438" t="str">
        <f t="shared" ref="I262:J262" si="263">H262</f>
        <v/>
      </c>
      <c r="J262" s="438" t="str">
        <f t="shared" si="263"/>
        <v/>
      </c>
      <c r="K262" s="438" t="str">
        <f t="shared" si="260"/>
        <v/>
      </c>
      <c r="L262" s="438" t="str">
        <f t="shared" si="260"/>
        <v/>
      </c>
      <c r="M262" s="438" t="str">
        <f t="shared" si="260"/>
        <v/>
      </c>
      <c r="N262" s="263"/>
    </row>
    <row r="263" spans="1:14" ht="15" x14ac:dyDescent="0.25">
      <c r="A263" s="67">
        <v>51159</v>
      </c>
      <c r="B263" s="261" t="e">
        <v>#N/A</v>
      </c>
      <c r="F263" s="438" t="s">
        <v>1093</v>
      </c>
      <c r="G263" s="438"/>
      <c r="H263" s="438" t="str">
        <f t="shared" si="256"/>
        <v/>
      </c>
      <c r="I263" s="438" t="str">
        <f t="shared" ref="I263:J263" si="264">H263</f>
        <v/>
      </c>
      <c r="J263" s="438" t="str">
        <f t="shared" si="264"/>
        <v/>
      </c>
      <c r="K263" s="438" t="str">
        <f t="shared" si="260"/>
        <v/>
      </c>
      <c r="L263" s="438" t="str">
        <f t="shared" si="260"/>
        <v/>
      </c>
      <c r="M263" s="438" t="str">
        <f t="shared" si="260"/>
        <v/>
      </c>
      <c r="N263" s="263"/>
    </row>
    <row r="264" spans="1:14" ht="15" x14ac:dyDescent="0.25">
      <c r="A264" s="67">
        <v>52096</v>
      </c>
      <c r="B264" s="261" t="e">
        <v>#N/A</v>
      </c>
      <c r="F264" s="438" t="s">
        <v>1093</v>
      </c>
      <c r="G264" s="438"/>
      <c r="H264" s="438" t="str">
        <f t="shared" si="256"/>
        <v/>
      </c>
      <c r="I264" s="438" t="str">
        <f t="shared" ref="I264:J264" si="265">H264</f>
        <v/>
      </c>
      <c r="J264" s="438" t="str">
        <f t="shared" si="265"/>
        <v/>
      </c>
      <c r="K264" s="438" t="str">
        <f t="shared" si="260"/>
        <v/>
      </c>
      <c r="L264" s="438" t="str">
        <f t="shared" si="260"/>
        <v/>
      </c>
      <c r="M264" s="438" t="str">
        <f t="shared" si="260"/>
        <v/>
      </c>
      <c r="N264" s="263"/>
    </row>
    <row r="265" spans="1:14" ht="15" x14ac:dyDescent="0.25">
      <c r="A265" s="67">
        <v>53111</v>
      </c>
      <c r="B265" s="261" t="e">
        <v>#N/A</v>
      </c>
      <c r="F265" s="438" t="s">
        <v>1093</v>
      </c>
      <c r="G265" s="438"/>
      <c r="H265" s="438" t="str">
        <f t="shared" si="256"/>
        <v/>
      </c>
      <c r="I265" s="438" t="str">
        <f t="shared" ref="I265:J265" si="266">H265</f>
        <v/>
      </c>
      <c r="J265" s="438" t="str">
        <f t="shared" si="266"/>
        <v/>
      </c>
      <c r="K265" s="438" t="str">
        <f t="shared" si="260"/>
        <v/>
      </c>
      <c r="L265" s="438" t="str">
        <f t="shared" si="260"/>
        <v/>
      </c>
      <c r="M265" s="438" t="str">
        <f t="shared" si="260"/>
        <v/>
      </c>
      <c r="N265" s="263"/>
    </row>
    <row r="266" spans="1:14" ht="15" x14ac:dyDescent="0.25">
      <c r="A266" s="67">
        <v>53112</v>
      </c>
      <c r="B266" s="261" t="e">
        <v>#N/A</v>
      </c>
      <c r="F266" s="438" t="s">
        <v>1093</v>
      </c>
      <c r="G266" s="438"/>
      <c r="H266" s="438" t="str">
        <f t="shared" si="256"/>
        <v/>
      </c>
      <c r="I266" s="438" t="str">
        <f t="shared" ref="I266:J266" si="267">H266</f>
        <v/>
      </c>
      <c r="J266" s="438" t="str">
        <f t="shared" si="267"/>
        <v/>
      </c>
      <c r="K266" s="438" t="str">
        <f t="shared" si="260"/>
        <v/>
      </c>
      <c r="L266" s="438" t="str">
        <f t="shared" si="260"/>
        <v/>
      </c>
      <c r="M266" s="438" t="str">
        <f t="shared" si="260"/>
        <v/>
      </c>
      <c r="N266" s="263"/>
    </row>
    <row r="267" spans="1:14" ht="15" x14ac:dyDescent="0.25">
      <c r="A267" s="67">
        <v>53113</v>
      </c>
      <c r="B267" s="261" t="e">
        <v>#N/A</v>
      </c>
      <c r="F267" s="438" t="s">
        <v>1093</v>
      </c>
      <c r="G267" s="438"/>
      <c r="H267" s="438" t="str">
        <f t="shared" si="256"/>
        <v/>
      </c>
      <c r="I267" s="438" t="str">
        <f t="shared" ref="I267:J267" si="268">H267</f>
        <v/>
      </c>
      <c r="J267" s="438" t="str">
        <f t="shared" si="268"/>
        <v/>
      </c>
      <c r="K267" s="438" t="str">
        <f t="shared" si="260"/>
        <v/>
      </c>
      <c r="L267" s="438" t="str">
        <f t="shared" si="260"/>
        <v/>
      </c>
      <c r="M267" s="438" t="str">
        <f t="shared" si="260"/>
        <v/>
      </c>
      <c r="N267" s="263"/>
    </row>
    <row r="268" spans="1:14" ht="15" x14ac:dyDescent="0.25">
      <c r="A268" s="265">
        <v>53114</v>
      </c>
      <c r="B268" s="261" t="e">
        <v>#N/A</v>
      </c>
      <c r="C268" s="261">
        <v>2024</v>
      </c>
      <c r="D268" s="261" t="s">
        <v>1089</v>
      </c>
      <c r="E268" s="261"/>
      <c r="F268" s="438"/>
      <c r="G268" s="438"/>
      <c r="H268" s="438" t="str">
        <f t="shared" si="256"/>
        <v/>
      </c>
      <c r="I268" s="438" t="str">
        <f t="shared" ref="I268:J268" si="269">H268</f>
        <v/>
      </c>
      <c r="J268" s="438" t="str">
        <f t="shared" si="269"/>
        <v/>
      </c>
      <c r="K268" s="438" t="str">
        <f t="shared" si="260"/>
        <v/>
      </c>
      <c r="L268" s="438" t="str">
        <f t="shared" si="260"/>
        <v/>
      </c>
      <c r="M268" s="438" t="str">
        <f t="shared" si="260"/>
        <v/>
      </c>
      <c r="N268" s="263"/>
    </row>
    <row r="269" spans="1:14" ht="15" x14ac:dyDescent="0.25">
      <c r="A269" s="67">
        <v>54037</v>
      </c>
      <c r="B269" s="261" t="e">
        <v>#N/A</v>
      </c>
      <c r="F269" s="438" t="s">
        <v>1093</v>
      </c>
      <c r="G269" s="438"/>
      <c r="H269" s="438" t="str">
        <f t="shared" si="256"/>
        <v/>
      </c>
      <c r="I269" s="438" t="str">
        <f t="shared" ref="I269:J269" si="270">H269</f>
        <v/>
      </c>
      <c r="J269" s="438" t="str">
        <f t="shared" si="270"/>
        <v/>
      </c>
      <c r="K269" s="438" t="str">
        <f t="shared" si="260"/>
        <v/>
      </c>
      <c r="L269" s="438" t="str">
        <f t="shared" si="260"/>
        <v/>
      </c>
      <c r="M269" s="438" t="str">
        <f t="shared" si="260"/>
        <v/>
      </c>
      <c r="N269" s="263"/>
    </row>
    <row r="270" spans="1:14" ht="15" x14ac:dyDescent="0.25">
      <c r="A270" s="67">
        <v>54039</v>
      </c>
      <c r="B270" s="261" t="e">
        <v>#N/A</v>
      </c>
      <c r="F270" s="438" t="s">
        <v>1093</v>
      </c>
      <c r="G270" s="438"/>
      <c r="H270" s="438" t="str">
        <f t="shared" si="256"/>
        <v/>
      </c>
      <c r="I270" s="438" t="str">
        <f t="shared" ref="I270:J270" si="271">H270</f>
        <v/>
      </c>
      <c r="J270" s="438" t="str">
        <f t="shared" si="271"/>
        <v/>
      </c>
      <c r="K270" s="438" t="str">
        <f t="shared" si="260"/>
        <v/>
      </c>
      <c r="L270" s="438" t="str">
        <f t="shared" si="260"/>
        <v/>
      </c>
      <c r="M270" s="438" t="str">
        <f t="shared" si="260"/>
        <v/>
      </c>
      <c r="N270" s="263"/>
    </row>
    <row r="271" spans="1:14" ht="15" x14ac:dyDescent="0.25">
      <c r="A271" s="67">
        <v>54041</v>
      </c>
      <c r="B271" s="261" t="e">
        <v>#N/A</v>
      </c>
      <c r="F271" s="438" t="s">
        <v>1093</v>
      </c>
      <c r="G271" s="438"/>
      <c r="H271" s="438" t="str">
        <f t="shared" si="256"/>
        <v/>
      </c>
      <c r="I271" s="438" t="str">
        <f t="shared" ref="I271:J271" si="272">H271</f>
        <v/>
      </c>
      <c r="J271" s="438" t="str">
        <f t="shared" si="272"/>
        <v/>
      </c>
      <c r="K271" s="438" t="str">
        <f t="shared" si="260"/>
        <v/>
      </c>
      <c r="L271" s="438" t="str">
        <f t="shared" si="260"/>
        <v/>
      </c>
      <c r="M271" s="438" t="str">
        <f t="shared" si="260"/>
        <v/>
      </c>
      <c r="N271" s="263"/>
    </row>
    <row r="272" spans="1:14" ht="15" x14ac:dyDescent="0.25">
      <c r="A272" s="67">
        <v>54042</v>
      </c>
      <c r="B272" s="261" t="e">
        <v>#N/A</v>
      </c>
      <c r="F272" s="438" t="s">
        <v>1093</v>
      </c>
      <c r="G272" s="438"/>
      <c r="H272" s="438" t="str">
        <f t="shared" si="256"/>
        <v/>
      </c>
      <c r="I272" s="438" t="str">
        <f t="shared" ref="I272:J272" si="273">H272</f>
        <v/>
      </c>
      <c r="J272" s="438" t="str">
        <f t="shared" si="273"/>
        <v/>
      </c>
      <c r="K272" s="438" t="str">
        <f t="shared" si="260"/>
        <v/>
      </c>
      <c r="L272" s="438" t="str">
        <f t="shared" si="260"/>
        <v/>
      </c>
      <c r="M272" s="438" t="str">
        <f t="shared" si="260"/>
        <v/>
      </c>
      <c r="N272" s="263"/>
    </row>
    <row r="273" spans="1:14" ht="15" x14ac:dyDescent="0.25">
      <c r="A273" s="67">
        <v>54043</v>
      </c>
      <c r="B273" s="261" t="e">
        <v>#N/A</v>
      </c>
      <c r="F273" s="438" t="s">
        <v>1093</v>
      </c>
      <c r="G273" s="438"/>
      <c r="H273" s="438" t="str">
        <f t="shared" si="256"/>
        <v/>
      </c>
      <c r="I273" s="438" t="str">
        <f t="shared" ref="I273:J273" si="274">H273</f>
        <v/>
      </c>
      <c r="J273" s="438" t="str">
        <f t="shared" si="274"/>
        <v/>
      </c>
      <c r="K273" s="438" t="str">
        <f t="shared" si="260"/>
        <v/>
      </c>
      <c r="L273" s="438" t="str">
        <f t="shared" si="260"/>
        <v/>
      </c>
      <c r="M273" s="438" t="str">
        <f t="shared" si="260"/>
        <v/>
      </c>
      <c r="N273" s="263"/>
    </row>
    <row r="274" spans="1:14" ht="15" x14ac:dyDescent="0.25">
      <c r="A274" s="67">
        <v>54045</v>
      </c>
      <c r="B274" s="261" t="e">
        <v>#N/A</v>
      </c>
      <c r="F274" s="438" t="s">
        <v>1093</v>
      </c>
      <c r="G274" s="438"/>
      <c r="H274" s="438" t="str">
        <f t="shared" si="256"/>
        <v/>
      </c>
      <c r="I274" s="438" t="str">
        <f t="shared" ref="I274:J274" si="275">H274</f>
        <v/>
      </c>
      <c r="J274" s="438" t="str">
        <f t="shared" si="275"/>
        <v/>
      </c>
      <c r="K274" s="438" t="str">
        <f t="shared" si="260"/>
        <v/>
      </c>
      <c r="L274" s="438" t="str">
        <f t="shared" si="260"/>
        <v/>
      </c>
      <c r="M274" s="438" t="str">
        <f t="shared" si="260"/>
        <v/>
      </c>
      <c r="N274" s="263"/>
    </row>
    <row r="275" spans="1:14" ht="15" x14ac:dyDescent="0.25">
      <c r="A275" s="67">
        <v>55104</v>
      </c>
      <c r="B275" s="261" t="e">
        <v>#N/A</v>
      </c>
      <c r="F275" s="438" t="s">
        <v>1093</v>
      </c>
      <c r="G275" s="438"/>
      <c r="H275" s="438" t="str">
        <f t="shared" si="256"/>
        <v/>
      </c>
      <c r="I275" s="438" t="str">
        <f t="shared" ref="I275:M290" si="276">H275</f>
        <v/>
      </c>
      <c r="J275" s="438" t="str">
        <f t="shared" si="276"/>
        <v/>
      </c>
      <c r="K275" s="438" t="str">
        <f t="shared" si="276"/>
        <v/>
      </c>
      <c r="L275" s="438" t="str">
        <f t="shared" si="276"/>
        <v/>
      </c>
      <c r="M275" s="438" t="str">
        <f t="shared" si="276"/>
        <v/>
      </c>
      <c r="N275" s="263"/>
    </row>
    <row r="276" spans="1:14" ht="15" x14ac:dyDescent="0.25">
      <c r="A276" s="67">
        <v>55105</v>
      </c>
      <c r="B276" s="261" t="e">
        <v>#N/A</v>
      </c>
      <c r="F276" s="438" t="s">
        <v>1093</v>
      </c>
      <c r="G276" s="438"/>
      <c r="H276" s="438" t="str">
        <f t="shared" si="256"/>
        <v/>
      </c>
      <c r="I276" s="438" t="str">
        <f t="shared" ref="I276:J276" si="277">H276</f>
        <v/>
      </c>
      <c r="J276" s="438" t="str">
        <f t="shared" si="277"/>
        <v/>
      </c>
      <c r="K276" s="438" t="str">
        <f t="shared" si="276"/>
        <v/>
      </c>
      <c r="L276" s="438" t="str">
        <f t="shared" si="276"/>
        <v/>
      </c>
      <c r="M276" s="438" t="str">
        <f t="shared" si="276"/>
        <v/>
      </c>
      <c r="N276" s="263"/>
    </row>
    <row r="277" spans="1:14" ht="15" x14ac:dyDescent="0.25">
      <c r="A277" s="67">
        <v>55106</v>
      </c>
      <c r="B277" s="261" t="e">
        <v>#N/A</v>
      </c>
      <c r="F277" s="438" t="s">
        <v>1093</v>
      </c>
      <c r="G277" s="438"/>
      <c r="H277" s="438" t="str">
        <f t="shared" si="256"/>
        <v/>
      </c>
      <c r="I277" s="438" t="str">
        <f t="shared" ref="I277:J277" si="278">H277</f>
        <v/>
      </c>
      <c r="J277" s="438" t="str">
        <f t="shared" si="278"/>
        <v/>
      </c>
      <c r="K277" s="438" t="str">
        <f t="shared" si="276"/>
        <v/>
      </c>
      <c r="L277" s="438" t="str">
        <f t="shared" si="276"/>
        <v/>
      </c>
      <c r="M277" s="438" t="str">
        <f t="shared" si="276"/>
        <v/>
      </c>
      <c r="N277" s="263"/>
    </row>
    <row r="278" spans="1:14" ht="15" x14ac:dyDescent="0.25">
      <c r="A278" s="67">
        <v>55108</v>
      </c>
      <c r="B278" s="261" t="e">
        <v>#N/A</v>
      </c>
      <c r="F278" s="438" t="s">
        <v>1093</v>
      </c>
      <c r="G278" s="438"/>
      <c r="H278" s="438" t="str">
        <f t="shared" si="256"/>
        <v/>
      </c>
      <c r="I278" s="438" t="str">
        <f t="shared" ref="I278:J278" si="279">H278</f>
        <v/>
      </c>
      <c r="J278" s="438" t="str">
        <f t="shared" si="279"/>
        <v/>
      </c>
      <c r="K278" s="438" t="str">
        <f t="shared" si="276"/>
        <v/>
      </c>
      <c r="L278" s="438" t="str">
        <f t="shared" si="276"/>
        <v/>
      </c>
      <c r="M278" s="438" t="str">
        <f t="shared" si="276"/>
        <v/>
      </c>
      <c r="N278" s="263"/>
    </row>
    <row r="279" spans="1:14" ht="15" x14ac:dyDescent="0.25">
      <c r="A279" s="67">
        <v>55110</v>
      </c>
      <c r="B279" s="261" t="e">
        <v>#N/A</v>
      </c>
      <c r="F279" s="438" t="s">
        <v>1093</v>
      </c>
      <c r="G279" s="438"/>
      <c r="H279" s="438" t="str">
        <f t="shared" si="256"/>
        <v/>
      </c>
      <c r="I279" s="438" t="str">
        <f t="shared" ref="I279:J279" si="280">H279</f>
        <v/>
      </c>
      <c r="J279" s="438" t="str">
        <f t="shared" si="280"/>
        <v/>
      </c>
      <c r="K279" s="438" t="str">
        <f t="shared" si="276"/>
        <v/>
      </c>
      <c r="L279" s="438" t="str">
        <f t="shared" si="276"/>
        <v/>
      </c>
      <c r="M279" s="438" t="str">
        <f t="shared" si="276"/>
        <v/>
      </c>
      <c r="N279" s="263"/>
    </row>
    <row r="280" spans="1:14" ht="15" x14ac:dyDescent="0.25">
      <c r="A280" s="67">
        <v>55111</v>
      </c>
      <c r="B280" s="261" t="e">
        <v>#N/A</v>
      </c>
      <c r="F280" s="438" t="s">
        <v>1093</v>
      </c>
      <c r="G280" s="438"/>
      <c r="H280" s="438" t="str">
        <f t="shared" si="256"/>
        <v/>
      </c>
      <c r="I280" s="438" t="str">
        <f t="shared" ref="I280:J280" si="281">H280</f>
        <v/>
      </c>
      <c r="J280" s="438" t="str">
        <f t="shared" si="281"/>
        <v/>
      </c>
      <c r="K280" s="438" t="str">
        <f t="shared" si="276"/>
        <v/>
      </c>
      <c r="L280" s="438" t="str">
        <f t="shared" si="276"/>
        <v/>
      </c>
      <c r="M280" s="438" t="str">
        <f t="shared" si="276"/>
        <v/>
      </c>
      <c r="N280" s="263"/>
    </row>
    <row r="281" spans="1:14" ht="15" x14ac:dyDescent="0.25">
      <c r="A281" s="67">
        <v>56015</v>
      </c>
      <c r="B281" s="261" t="e">
        <v>#N/A</v>
      </c>
      <c r="F281" s="438" t="s">
        <v>1093</v>
      </c>
      <c r="G281" s="438"/>
      <c r="H281" s="438" t="str">
        <f t="shared" si="256"/>
        <v/>
      </c>
      <c r="I281" s="438" t="str">
        <f t="shared" ref="I281:J281" si="282">H281</f>
        <v/>
      </c>
      <c r="J281" s="438" t="str">
        <f t="shared" si="282"/>
        <v/>
      </c>
      <c r="K281" s="438" t="str">
        <f t="shared" si="276"/>
        <v/>
      </c>
      <c r="L281" s="438" t="str">
        <f t="shared" si="276"/>
        <v/>
      </c>
      <c r="M281" s="438" t="str">
        <f t="shared" si="276"/>
        <v/>
      </c>
      <c r="N281" s="263"/>
    </row>
    <row r="282" spans="1:14" ht="15" x14ac:dyDescent="0.25">
      <c r="A282" s="67">
        <v>56017</v>
      </c>
      <c r="B282" s="261" t="e">
        <v>#N/A</v>
      </c>
      <c r="F282" s="438" t="s">
        <v>1093</v>
      </c>
      <c r="G282" s="438"/>
      <c r="H282" s="438" t="str">
        <f t="shared" si="256"/>
        <v/>
      </c>
      <c r="I282" s="438" t="str">
        <f t="shared" ref="I282:J282" si="283">H282</f>
        <v/>
      </c>
      <c r="J282" s="438" t="str">
        <f t="shared" si="283"/>
        <v/>
      </c>
      <c r="K282" s="438" t="str">
        <f t="shared" si="276"/>
        <v/>
      </c>
      <c r="L282" s="438" t="str">
        <f t="shared" si="276"/>
        <v/>
      </c>
      <c r="M282" s="438" t="str">
        <f t="shared" si="276"/>
        <v/>
      </c>
      <c r="N282" s="263"/>
    </row>
    <row r="283" spans="1:14" ht="15" x14ac:dyDescent="0.25">
      <c r="A283" s="67">
        <v>57001</v>
      </c>
      <c r="B283" s="261" t="e">
        <v>#N/A</v>
      </c>
      <c r="F283" s="438" t="s">
        <v>1093</v>
      </c>
      <c r="G283" s="438"/>
      <c r="H283" s="438" t="str">
        <f t="shared" si="256"/>
        <v/>
      </c>
      <c r="I283" s="438" t="str">
        <f t="shared" ref="I283:J283" si="284">H283</f>
        <v/>
      </c>
      <c r="J283" s="438" t="str">
        <f t="shared" si="284"/>
        <v/>
      </c>
      <c r="K283" s="438" t="str">
        <f t="shared" si="276"/>
        <v/>
      </c>
      <c r="L283" s="438" t="str">
        <f t="shared" si="276"/>
        <v/>
      </c>
      <c r="M283" s="438" t="str">
        <f t="shared" si="276"/>
        <v/>
      </c>
      <c r="N283" s="263"/>
    </row>
    <row r="284" spans="1:14" ht="15" x14ac:dyDescent="0.25">
      <c r="A284" s="67">
        <v>57002</v>
      </c>
      <c r="B284" s="261" t="e">
        <v>#N/A</v>
      </c>
      <c r="F284" s="438" t="s">
        <v>1093</v>
      </c>
      <c r="G284" s="438"/>
      <c r="H284" s="438" t="str">
        <f t="shared" si="256"/>
        <v/>
      </c>
      <c r="I284" s="438" t="str">
        <f t="shared" ref="I284:J284" si="285">H284</f>
        <v/>
      </c>
      <c r="J284" s="438" t="str">
        <f t="shared" si="285"/>
        <v/>
      </c>
      <c r="K284" s="438" t="str">
        <f t="shared" si="276"/>
        <v/>
      </c>
      <c r="L284" s="438" t="str">
        <f t="shared" si="276"/>
        <v/>
      </c>
      <c r="M284" s="438" t="str">
        <f t="shared" si="276"/>
        <v/>
      </c>
      <c r="N284" s="263"/>
    </row>
    <row r="285" spans="1:14" ht="15" x14ac:dyDescent="0.25">
      <c r="A285" s="67">
        <v>57003</v>
      </c>
      <c r="B285" s="261" t="e">
        <v>#N/A</v>
      </c>
      <c r="F285" s="438" t="s">
        <v>1093</v>
      </c>
      <c r="G285" s="438"/>
      <c r="H285" s="438" t="str">
        <f t="shared" si="256"/>
        <v/>
      </c>
      <c r="I285" s="438" t="str">
        <f t="shared" ref="I285:J285" si="286">H285</f>
        <v/>
      </c>
      <c r="J285" s="438" t="str">
        <f t="shared" si="286"/>
        <v/>
      </c>
      <c r="K285" s="438" t="str">
        <f t="shared" si="276"/>
        <v/>
      </c>
      <c r="L285" s="438" t="str">
        <f t="shared" si="276"/>
        <v/>
      </c>
      <c r="M285" s="438" t="str">
        <f t="shared" si="276"/>
        <v/>
      </c>
      <c r="N285" s="263"/>
    </row>
    <row r="286" spans="1:14" ht="15" x14ac:dyDescent="0.25">
      <c r="A286" s="67">
        <v>57004</v>
      </c>
      <c r="B286" s="261" t="e">
        <v>#N/A</v>
      </c>
      <c r="F286" s="438" t="s">
        <v>1093</v>
      </c>
      <c r="G286" s="438"/>
      <c r="H286" s="438" t="str">
        <f t="shared" si="256"/>
        <v/>
      </c>
      <c r="I286" s="438" t="str">
        <f t="shared" ref="I286:J286" si="287">H286</f>
        <v/>
      </c>
      <c r="J286" s="438" t="str">
        <f t="shared" si="287"/>
        <v/>
      </c>
      <c r="K286" s="438" t="str">
        <f t="shared" si="276"/>
        <v/>
      </c>
      <c r="L286" s="438" t="str">
        <f t="shared" si="276"/>
        <v/>
      </c>
      <c r="M286" s="438" t="str">
        <f t="shared" si="276"/>
        <v/>
      </c>
      <c r="N286" s="263"/>
    </row>
    <row r="287" spans="1:14" ht="15" x14ac:dyDescent="0.25">
      <c r="A287" s="67">
        <v>58106</v>
      </c>
      <c r="B287" s="261" t="e">
        <v>#N/A</v>
      </c>
      <c r="F287" s="438" t="s">
        <v>1093</v>
      </c>
      <c r="G287" s="438"/>
      <c r="H287" s="438" t="str">
        <f t="shared" si="256"/>
        <v/>
      </c>
      <c r="I287" s="438" t="str">
        <f t="shared" ref="I287:J287" si="288">H287</f>
        <v/>
      </c>
      <c r="J287" s="438" t="str">
        <f t="shared" si="288"/>
        <v/>
      </c>
      <c r="K287" s="438" t="str">
        <f t="shared" si="276"/>
        <v/>
      </c>
      <c r="L287" s="438" t="str">
        <f t="shared" si="276"/>
        <v/>
      </c>
      <c r="M287" s="438" t="str">
        <f t="shared" si="276"/>
        <v/>
      </c>
      <c r="N287" s="263"/>
    </row>
    <row r="288" spans="1:14" ht="15" x14ac:dyDescent="0.25">
      <c r="A288" s="67">
        <v>58107</v>
      </c>
      <c r="B288" s="261" t="e">
        <v>#N/A</v>
      </c>
      <c r="F288" s="438" t="s">
        <v>1093</v>
      </c>
      <c r="G288" s="438"/>
      <c r="H288" s="438" t="str">
        <f t="shared" si="256"/>
        <v/>
      </c>
      <c r="I288" s="438" t="str">
        <f t="shared" ref="I288:J288" si="289">H288</f>
        <v/>
      </c>
      <c r="J288" s="438" t="str">
        <f t="shared" si="289"/>
        <v/>
      </c>
      <c r="K288" s="438" t="str">
        <f t="shared" si="276"/>
        <v/>
      </c>
      <c r="L288" s="438" t="str">
        <f t="shared" si="276"/>
        <v/>
      </c>
      <c r="M288" s="438" t="str">
        <f t="shared" si="276"/>
        <v/>
      </c>
      <c r="N288" s="263"/>
    </row>
    <row r="289" spans="1:14" ht="15" x14ac:dyDescent="0.25">
      <c r="A289" s="67">
        <v>58108</v>
      </c>
      <c r="B289" s="261" t="e">
        <v>#N/A</v>
      </c>
      <c r="F289" s="438" t="s">
        <v>1093</v>
      </c>
      <c r="G289" s="438"/>
      <c r="H289" s="438" t="str">
        <f t="shared" si="256"/>
        <v/>
      </c>
      <c r="I289" s="438" t="str">
        <f t="shared" ref="I289:J289" si="290">H289</f>
        <v/>
      </c>
      <c r="J289" s="438" t="str">
        <f t="shared" si="290"/>
        <v/>
      </c>
      <c r="K289" s="438" t="str">
        <f t="shared" si="276"/>
        <v/>
      </c>
      <c r="L289" s="438" t="str">
        <f t="shared" si="276"/>
        <v/>
      </c>
      <c r="M289" s="438" t="str">
        <f t="shared" si="276"/>
        <v/>
      </c>
      <c r="N289" s="263"/>
    </row>
    <row r="290" spans="1:14" ht="15" x14ac:dyDescent="0.25">
      <c r="A290" s="67">
        <v>58109</v>
      </c>
      <c r="B290" s="261" t="e">
        <v>#N/A</v>
      </c>
      <c r="F290" s="438" t="s">
        <v>1093</v>
      </c>
      <c r="G290" s="438"/>
      <c r="H290" s="438" t="str">
        <f t="shared" si="256"/>
        <v/>
      </c>
      <c r="I290" s="438" t="str">
        <f t="shared" ref="I290:J290" si="291">H290</f>
        <v/>
      </c>
      <c r="J290" s="438" t="str">
        <f t="shared" si="291"/>
        <v/>
      </c>
      <c r="K290" s="438" t="str">
        <f t="shared" si="276"/>
        <v/>
      </c>
      <c r="L290" s="438" t="str">
        <f t="shared" si="276"/>
        <v/>
      </c>
      <c r="M290" s="438" t="str">
        <f t="shared" si="276"/>
        <v/>
      </c>
      <c r="N290" s="263"/>
    </row>
    <row r="291" spans="1:14" ht="15" x14ac:dyDescent="0.25">
      <c r="A291" s="67">
        <v>58112</v>
      </c>
      <c r="B291" s="261" t="e">
        <v>#N/A</v>
      </c>
      <c r="F291" s="438" t="s">
        <v>1093</v>
      </c>
      <c r="G291" s="438"/>
      <c r="H291" s="438" t="str">
        <f t="shared" si="256"/>
        <v/>
      </c>
      <c r="I291" s="438" t="str">
        <f t="shared" ref="I291:M306" si="292">H291</f>
        <v/>
      </c>
      <c r="J291" s="438" t="str">
        <f t="shared" si="292"/>
        <v/>
      </c>
      <c r="K291" s="438" t="str">
        <f t="shared" si="292"/>
        <v/>
      </c>
      <c r="L291" s="438" t="str">
        <f t="shared" si="292"/>
        <v/>
      </c>
      <c r="M291" s="438" t="str">
        <f t="shared" si="292"/>
        <v/>
      </c>
      <c r="N291" s="263"/>
    </row>
    <row r="292" spans="1:14" ht="15" x14ac:dyDescent="0.25">
      <c r="A292" s="67">
        <v>59113</v>
      </c>
      <c r="B292" s="261" t="e">
        <v>#N/A</v>
      </c>
      <c r="F292" s="438" t="s">
        <v>1093</v>
      </c>
      <c r="G292" s="438"/>
      <c r="H292" s="438" t="str">
        <f t="shared" si="256"/>
        <v/>
      </c>
      <c r="I292" s="438" t="str">
        <f t="shared" ref="I292:J292" si="293">H292</f>
        <v/>
      </c>
      <c r="J292" s="438" t="str">
        <f t="shared" si="293"/>
        <v/>
      </c>
      <c r="K292" s="438" t="str">
        <f t="shared" si="292"/>
        <v/>
      </c>
      <c r="L292" s="438" t="str">
        <f t="shared" si="292"/>
        <v/>
      </c>
      <c r="M292" s="438" t="str">
        <f t="shared" si="292"/>
        <v/>
      </c>
      <c r="N292" s="263"/>
    </row>
    <row r="293" spans="1:14" ht="15" x14ac:dyDescent="0.25">
      <c r="A293" s="67">
        <v>59114</v>
      </c>
      <c r="B293" s="261" t="e">
        <v>#N/A</v>
      </c>
      <c r="F293" s="438" t="s">
        <v>1093</v>
      </c>
      <c r="G293" s="438"/>
      <c r="H293" s="438" t="str">
        <f t="shared" si="256"/>
        <v/>
      </c>
      <c r="I293" s="438" t="str">
        <f t="shared" ref="I293:J293" si="294">H293</f>
        <v/>
      </c>
      <c r="J293" s="438" t="str">
        <f t="shared" si="294"/>
        <v/>
      </c>
      <c r="K293" s="438" t="str">
        <f t="shared" si="292"/>
        <v/>
      </c>
      <c r="L293" s="438" t="str">
        <f t="shared" si="292"/>
        <v/>
      </c>
      <c r="M293" s="438" t="str">
        <f t="shared" si="292"/>
        <v/>
      </c>
      <c r="N293" s="263"/>
    </row>
    <row r="294" spans="1:14" ht="15" x14ac:dyDescent="0.25">
      <c r="A294" s="67">
        <v>59117</v>
      </c>
      <c r="B294" s="261" t="e">
        <v>#N/A</v>
      </c>
      <c r="F294" s="438" t="s">
        <v>1093</v>
      </c>
      <c r="G294" s="438"/>
      <c r="H294" s="438" t="str">
        <f t="shared" si="256"/>
        <v/>
      </c>
      <c r="I294" s="438" t="str">
        <f t="shared" ref="I294:J294" si="295">H294</f>
        <v/>
      </c>
      <c r="J294" s="438" t="str">
        <f t="shared" si="295"/>
        <v/>
      </c>
      <c r="K294" s="438" t="str">
        <f t="shared" si="292"/>
        <v/>
      </c>
      <c r="L294" s="438" t="str">
        <f t="shared" si="292"/>
        <v/>
      </c>
      <c r="M294" s="438" t="str">
        <f t="shared" si="292"/>
        <v/>
      </c>
      <c r="N294" s="263"/>
    </row>
    <row r="295" spans="1:14" ht="15" x14ac:dyDescent="0.25">
      <c r="A295" s="67">
        <v>60077</v>
      </c>
      <c r="B295" s="261" t="e">
        <v>#N/A</v>
      </c>
      <c r="F295" s="438" t="s">
        <v>1093</v>
      </c>
      <c r="G295" s="438"/>
      <c r="H295" s="438" t="str">
        <f t="shared" si="256"/>
        <v/>
      </c>
      <c r="I295" s="438" t="str">
        <f t="shared" ref="I295:J295" si="296">H295</f>
        <v/>
      </c>
      <c r="J295" s="438" t="str">
        <f t="shared" si="296"/>
        <v/>
      </c>
      <c r="K295" s="438" t="str">
        <f t="shared" si="292"/>
        <v/>
      </c>
      <c r="L295" s="438" t="str">
        <f t="shared" si="292"/>
        <v/>
      </c>
      <c r="M295" s="438" t="str">
        <f t="shared" si="292"/>
        <v/>
      </c>
      <c r="N295" s="263"/>
    </row>
    <row r="296" spans="1:14" ht="15" x14ac:dyDescent="0.25">
      <c r="A296" s="67">
        <v>61150</v>
      </c>
      <c r="B296" s="261" t="e">
        <v>#N/A</v>
      </c>
      <c r="F296" s="438" t="s">
        <v>1093</v>
      </c>
      <c r="G296" s="438"/>
      <c r="H296" s="438" t="str">
        <f t="shared" si="256"/>
        <v/>
      </c>
      <c r="I296" s="438" t="str">
        <f t="shared" ref="I296:J296" si="297">H296</f>
        <v/>
      </c>
      <c r="J296" s="438" t="str">
        <f t="shared" si="297"/>
        <v/>
      </c>
      <c r="K296" s="438" t="str">
        <f t="shared" si="292"/>
        <v/>
      </c>
      <c r="L296" s="438" t="str">
        <f t="shared" si="292"/>
        <v/>
      </c>
      <c r="M296" s="438" t="str">
        <f t="shared" si="292"/>
        <v/>
      </c>
      <c r="N296" s="263"/>
    </row>
    <row r="297" spans="1:14" ht="15" x14ac:dyDescent="0.25">
      <c r="A297" s="67">
        <v>61151</v>
      </c>
      <c r="B297" s="261" t="e">
        <v>#N/A</v>
      </c>
      <c r="F297" s="438" t="s">
        <v>1093</v>
      </c>
      <c r="G297" s="438"/>
      <c r="H297" s="438" t="str">
        <f t="shared" si="256"/>
        <v/>
      </c>
      <c r="I297" s="438" t="str">
        <f t="shared" ref="I297:J297" si="298">H297</f>
        <v/>
      </c>
      <c r="J297" s="438" t="str">
        <f t="shared" si="298"/>
        <v/>
      </c>
      <c r="K297" s="438" t="str">
        <f t="shared" si="292"/>
        <v/>
      </c>
      <c r="L297" s="438" t="str">
        <f t="shared" si="292"/>
        <v/>
      </c>
      <c r="M297" s="438" t="str">
        <f t="shared" si="292"/>
        <v/>
      </c>
      <c r="N297" s="263"/>
    </row>
    <row r="298" spans="1:14" ht="15" x14ac:dyDescent="0.25">
      <c r="A298" s="67">
        <v>61154</v>
      </c>
      <c r="B298" s="261" t="e">
        <v>#N/A</v>
      </c>
      <c r="F298" s="438" t="s">
        <v>1093</v>
      </c>
      <c r="G298" s="438"/>
      <c r="H298" s="438" t="str">
        <f t="shared" si="256"/>
        <v/>
      </c>
      <c r="I298" s="438" t="str">
        <f t="shared" ref="I298:J298" si="299">H298</f>
        <v/>
      </c>
      <c r="J298" s="438" t="str">
        <f t="shared" si="299"/>
        <v/>
      </c>
      <c r="K298" s="438" t="str">
        <f t="shared" si="292"/>
        <v/>
      </c>
      <c r="L298" s="438" t="str">
        <f t="shared" si="292"/>
        <v/>
      </c>
      <c r="M298" s="438" t="str">
        <f t="shared" si="292"/>
        <v/>
      </c>
      <c r="N298" s="263"/>
    </row>
    <row r="299" spans="1:14" ht="15" x14ac:dyDescent="0.25">
      <c r="A299" s="67">
        <v>61156</v>
      </c>
      <c r="B299" s="261" t="e">
        <v>#N/A</v>
      </c>
      <c r="F299" s="438" t="s">
        <v>1093</v>
      </c>
      <c r="G299" s="438"/>
      <c r="H299" s="438" t="str">
        <f t="shared" si="256"/>
        <v/>
      </c>
      <c r="I299" s="438" t="str">
        <f t="shared" ref="I299:J299" si="300">H299</f>
        <v/>
      </c>
      <c r="J299" s="438" t="str">
        <f t="shared" si="300"/>
        <v/>
      </c>
      <c r="K299" s="438" t="str">
        <f t="shared" si="292"/>
        <v/>
      </c>
      <c r="L299" s="438" t="str">
        <f t="shared" si="292"/>
        <v/>
      </c>
      <c r="M299" s="438" t="str">
        <f t="shared" si="292"/>
        <v/>
      </c>
      <c r="N299" s="263"/>
    </row>
    <row r="300" spans="1:14" ht="15" x14ac:dyDescent="0.25">
      <c r="A300" s="67">
        <v>61157</v>
      </c>
      <c r="B300" s="261" t="e">
        <v>#N/A</v>
      </c>
      <c r="F300" s="438" t="s">
        <v>1093</v>
      </c>
      <c r="G300" s="438"/>
      <c r="H300" s="438" t="str">
        <f t="shared" si="256"/>
        <v/>
      </c>
      <c r="I300" s="438" t="str">
        <f t="shared" ref="I300:J300" si="301">H300</f>
        <v/>
      </c>
      <c r="J300" s="438" t="str">
        <f t="shared" si="301"/>
        <v/>
      </c>
      <c r="K300" s="438" t="str">
        <f t="shared" si="292"/>
        <v/>
      </c>
      <c r="L300" s="438" t="str">
        <f t="shared" si="292"/>
        <v/>
      </c>
      <c r="M300" s="438" t="str">
        <f t="shared" si="292"/>
        <v/>
      </c>
      <c r="N300" s="263"/>
    </row>
    <row r="301" spans="1:14" ht="15" x14ac:dyDescent="0.25">
      <c r="A301" s="67">
        <v>61158</v>
      </c>
      <c r="B301" s="261" t="e">
        <v>#N/A</v>
      </c>
      <c r="F301" s="438" t="s">
        <v>1093</v>
      </c>
      <c r="G301" s="438"/>
      <c r="H301" s="438" t="str">
        <f t="shared" si="256"/>
        <v/>
      </c>
      <c r="I301" s="438" t="str">
        <f t="shared" ref="I301:J301" si="302">H301</f>
        <v/>
      </c>
      <c r="J301" s="438" t="str">
        <f t="shared" si="302"/>
        <v/>
      </c>
      <c r="K301" s="438" t="str">
        <f t="shared" si="292"/>
        <v/>
      </c>
      <c r="L301" s="438" t="str">
        <f t="shared" si="292"/>
        <v/>
      </c>
      <c r="M301" s="438" t="str">
        <f t="shared" si="292"/>
        <v/>
      </c>
      <c r="N301" s="263"/>
    </row>
    <row r="302" spans="1:14" ht="15" x14ac:dyDescent="0.25">
      <c r="A302" s="265">
        <v>62070</v>
      </c>
      <c r="B302" s="261" t="s">
        <v>434</v>
      </c>
      <c r="C302" s="261">
        <v>2015</v>
      </c>
      <c r="D302" s="261"/>
      <c r="E302" s="261"/>
      <c r="F302" s="438">
        <v>0.68189999999999995</v>
      </c>
      <c r="G302" s="438">
        <v>0.68189999999999995</v>
      </c>
      <c r="H302" s="438">
        <f t="shared" si="256"/>
        <v>0.68189999999999995</v>
      </c>
      <c r="I302" s="438">
        <f t="shared" ref="I302:J302" si="303">H302</f>
        <v>0.68189999999999995</v>
      </c>
      <c r="J302" s="438">
        <f t="shared" si="303"/>
        <v>0.68189999999999995</v>
      </c>
      <c r="K302" s="438">
        <f t="shared" si="292"/>
        <v>0.68189999999999995</v>
      </c>
      <c r="L302" s="438">
        <f t="shared" si="292"/>
        <v>0.68189999999999995</v>
      </c>
      <c r="M302" s="438">
        <f t="shared" si="292"/>
        <v>0.68189999999999995</v>
      </c>
      <c r="N302" s="263"/>
    </row>
    <row r="303" spans="1:14" ht="15" x14ac:dyDescent="0.25">
      <c r="A303" s="67">
        <v>62072</v>
      </c>
      <c r="B303" s="261" t="e">
        <v>#N/A</v>
      </c>
      <c r="F303" s="438" t="s">
        <v>1093</v>
      </c>
      <c r="G303" s="438"/>
      <c r="H303" s="438" t="str">
        <f t="shared" si="256"/>
        <v/>
      </c>
      <c r="I303" s="438" t="str">
        <f t="shared" ref="I303:J303" si="304">H303</f>
        <v/>
      </c>
      <c r="J303" s="438" t="str">
        <f t="shared" si="304"/>
        <v/>
      </c>
      <c r="K303" s="438" t="str">
        <f t="shared" si="292"/>
        <v/>
      </c>
      <c r="L303" s="438" t="str">
        <f t="shared" si="292"/>
        <v/>
      </c>
      <c r="M303" s="438" t="str">
        <f t="shared" si="292"/>
        <v/>
      </c>
      <c r="N303" s="263"/>
    </row>
    <row r="304" spans="1:14" ht="15" x14ac:dyDescent="0.25">
      <c r="A304" s="67">
        <v>63066</v>
      </c>
      <c r="B304" s="261" t="e">
        <v>#N/A</v>
      </c>
      <c r="F304" s="438" t="s">
        <v>1093</v>
      </c>
      <c r="G304" s="438"/>
      <c r="H304" s="438" t="str">
        <f t="shared" si="256"/>
        <v/>
      </c>
      <c r="I304" s="438" t="str">
        <f t="shared" ref="I304:J304" si="305">H304</f>
        <v/>
      </c>
      <c r="J304" s="438" t="str">
        <f t="shared" si="305"/>
        <v/>
      </c>
      <c r="K304" s="438" t="str">
        <f t="shared" si="292"/>
        <v/>
      </c>
      <c r="L304" s="438" t="str">
        <f t="shared" si="292"/>
        <v/>
      </c>
      <c r="M304" s="438" t="str">
        <f t="shared" si="292"/>
        <v/>
      </c>
      <c r="N304" s="263"/>
    </row>
    <row r="305" spans="1:14" ht="15" x14ac:dyDescent="0.25">
      <c r="A305" s="67">
        <v>63067</v>
      </c>
      <c r="B305" s="261" t="s">
        <v>437</v>
      </c>
      <c r="C305">
        <v>2018</v>
      </c>
      <c r="D305">
        <v>2023</v>
      </c>
      <c r="F305" s="438">
        <v>0.6119</v>
      </c>
      <c r="G305" s="438">
        <v>0.6119</v>
      </c>
      <c r="H305" s="438"/>
      <c r="I305" s="438"/>
      <c r="J305" s="438"/>
      <c r="K305" s="438">
        <f t="shared" si="292"/>
        <v>0</v>
      </c>
      <c r="L305" s="438">
        <f t="shared" si="292"/>
        <v>0</v>
      </c>
      <c r="M305" s="438">
        <f t="shared" si="292"/>
        <v>0</v>
      </c>
      <c r="N305" s="263"/>
    </row>
    <row r="306" spans="1:14" ht="15" x14ac:dyDescent="0.25">
      <c r="A306" s="67">
        <v>64072</v>
      </c>
      <c r="B306" s="261" t="e">
        <v>#N/A</v>
      </c>
      <c r="F306" s="438" t="s">
        <v>1093</v>
      </c>
      <c r="G306" s="438"/>
      <c r="H306" s="438" t="str">
        <f t="shared" si="256"/>
        <v/>
      </c>
      <c r="I306" s="438" t="str">
        <f t="shared" ref="I306:J306" si="306">H306</f>
        <v/>
      </c>
      <c r="J306" s="438" t="str">
        <f t="shared" si="306"/>
        <v/>
      </c>
      <c r="K306" s="438" t="str">
        <f t="shared" si="292"/>
        <v/>
      </c>
      <c r="L306" s="438" t="str">
        <f t="shared" si="292"/>
        <v/>
      </c>
      <c r="M306" s="438" t="str">
        <f t="shared" si="292"/>
        <v/>
      </c>
      <c r="N306" s="263"/>
    </row>
    <row r="307" spans="1:14" ht="15" x14ac:dyDescent="0.25">
      <c r="A307" s="67">
        <v>64074</v>
      </c>
      <c r="B307" s="261" t="e">
        <v>#N/A</v>
      </c>
      <c r="F307" s="438" t="s">
        <v>1093</v>
      </c>
      <c r="G307" s="438"/>
      <c r="H307" s="438" t="str">
        <f t="shared" si="256"/>
        <v/>
      </c>
      <c r="I307" s="438" t="str">
        <f t="shared" ref="I307:M322" si="307">H307</f>
        <v/>
      </c>
      <c r="J307" s="438" t="str">
        <f t="shared" si="307"/>
        <v/>
      </c>
      <c r="K307" s="438" t="str">
        <f t="shared" si="307"/>
        <v/>
      </c>
      <c r="L307" s="438" t="str">
        <f t="shared" si="307"/>
        <v/>
      </c>
      <c r="M307" s="438" t="str">
        <f t="shared" si="307"/>
        <v/>
      </c>
      <c r="N307" s="263"/>
    </row>
    <row r="308" spans="1:14" ht="15" x14ac:dyDescent="0.25">
      <c r="A308" s="67">
        <v>64075</v>
      </c>
      <c r="B308" s="261" t="e">
        <v>#N/A</v>
      </c>
      <c r="F308" s="438" t="s">
        <v>1093</v>
      </c>
      <c r="G308" s="438"/>
      <c r="H308" s="438" t="str">
        <f t="shared" si="256"/>
        <v/>
      </c>
      <c r="I308" s="438" t="str">
        <f t="shared" ref="I308:J308" si="308">H308</f>
        <v/>
      </c>
      <c r="J308" s="438" t="str">
        <f t="shared" si="308"/>
        <v/>
      </c>
      <c r="K308" s="438" t="str">
        <f t="shared" si="307"/>
        <v/>
      </c>
      <c r="L308" s="438" t="str">
        <f t="shared" si="307"/>
        <v/>
      </c>
      <c r="M308" s="438" t="str">
        <f t="shared" si="307"/>
        <v/>
      </c>
      <c r="N308" s="263"/>
    </row>
    <row r="309" spans="1:14" ht="15" x14ac:dyDescent="0.25">
      <c r="A309" s="67">
        <v>65096</v>
      </c>
      <c r="B309" s="261" t="e">
        <v>#N/A</v>
      </c>
      <c r="F309" s="438" t="s">
        <v>1093</v>
      </c>
      <c r="G309" s="438"/>
      <c r="H309" s="438" t="str">
        <f t="shared" si="256"/>
        <v/>
      </c>
      <c r="I309" s="438" t="str">
        <f t="shared" ref="I309:J309" si="309">H309</f>
        <v/>
      </c>
      <c r="J309" s="438" t="str">
        <f t="shared" si="309"/>
        <v/>
      </c>
      <c r="K309" s="438" t="str">
        <f t="shared" si="307"/>
        <v/>
      </c>
      <c r="L309" s="438" t="str">
        <f t="shared" si="307"/>
        <v/>
      </c>
      <c r="M309" s="438" t="str">
        <f t="shared" si="307"/>
        <v/>
      </c>
      <c r="N309" s="263"/>
    </row>
    <row r="310" spans="1:14" ht="15" x14ac:dyDescent="0.25">
      <c r="A310" s="67">
        <v>65098</v>
      </c>
      <c r="B310" s="261" t="e">
        <v>#N/A</v>
      </c>
      <c r="F310" s="438" t="s">
        <v>1093</v>
      </c>
      <c r="G310" s="438"/>
      <c r="H310" s="438" t="str">
        <f t="shared" si="256"/>
        <v/>
      </c>
      <c r="I310" s="438" t="str">
        <f t="shared" ref="I310:J310" si="310">H310</f>
        <v/>
      </c>
      <c r="J310" s="438" t="str">
        <f t="shared" si="310"/>
        <v/>
      </c>
      <c r="K310" s="438" t="str">
        <f t="shared" si="307"/>
        <v/>
      </c>
      <c r="L310" s="438" t="str">
        <f t="shared" si="307"/>
        <v/>
      </c>
      <c r="M310" s="438" t="str">
        <f t="shared" si="307"/>
        <v/>
      </c>
      <c r="N310" s="263"/>
    </row>
    <row r="311" spans="1:14" ht="15" x14ac:dyDescent="0.25">
      <c r="A311" s="67">
        <v>66102</v>
      </c>
      <c r="B311" s="261" t="e">
        <v>#N/A</v>
      </c>
      <c r="F311" s="438" t="s">
        <v>1093</v>
      </c>
      <c r="G311" s="438"/>
      <c r="H311" s="438" t="str">
        <f t="shared" si="256"/>
        <v/>
      </c>
      <c r="I311" s="438" t="str">
        <f t="shared" ref="I311:J311" si="311">H311</f>
        <v/>
      </c>
      <c r="J311" s="438" t="str">
        <f t="shared" si="311"/>
        <v/>
      </c>
      <c r="K311" s="438" t="str">
        <f t="shared" si="307"/>
        <v/>
      </c>
      <c r="L311" s="438" t="str">
        <f t="shared" si="307"/>
        <v/>
      </c>
      <c r="M311" s="438" t="str">
        <f t="shared" si="307"/>
        <v/>
      </c>
      <c r="N311" s="263"/>
    </row>
    <row r="312" spans="1:14" ht="15" x14ac:dyDescent="0.25">
      <c r="A312" s="67">
        <v>66103</v>
      </c>
      <c r="B312" s="261" t="e">
        <v>#N/A</v>
      </c>
      <c r="F312" s="438" t="s">
        <v>1093</v>
      </c>
      <c r="G312" s="438"/>
      <c r="H312" s="438" t="str">
        <f t="shared" si="256"/>
        <v/>
      </c>
      <c r="I312" s="438" t="str">
        <f t="shared" ref="I312:J312" si="312">H312</f>
        <v/>
      </c>
      <c r="J312" s="438" t="str">
        <f t="shared" si="312"/>
        <v/>
      </c>
      <c r="K312" s="438" t="str">
        <f t="shared" si="307"/>
        <v/>
      </c>
      <c r="L312" s="438" t="str">
        <f t="shared" si="307"/>
        <v/>
      </c>
      <c r="M312" s="438" t="str">
        <f t="shared" si="307"/>
        <v/>
      </c>
      <c r="N312" s="263"/>
    </row>
    <row r="313" spans="1:14" ht="15" x14ac:dyDescent="0.25">
      <c r="A313" s="67">
        <v>66104</v>
      </c>
      <c r="B313" s="261" t="e">
        <v>#N/A</v>
      </c>
      <c r="F313" s="438" t="s">
        <v>1093</v>
      </c>
      <c r="G313" s="438"/>
      <c r="H313" s="438" t="str">
        <f t="shared" si="256"/>
        <v/>
      </c>
      <c r="I313" s="438" t="str">
        <f t="shared" ref="I313:J313" si="313">H313</f>
        <v/>
      </c>
      <c r="J313" s="438" t="str">
        <f t="shared" si="313"/>
        <v/>
      </c>
      <c r="K313" s="438" t="str">
        <f t="shared" si="307"/>
        <v/>
      </c>
      <c r="L313" s="438" t="str">
        <f t="shared" si="307"/>
        <v/>
      </c>
      <c r="M313" s="438" t="str">
        <f t="shared" si="307"/>
        <v/>
      </c>
      <c r="N313" s="263"/>
    </row>
    <row r="314" spans="1:14" ht="15" x14ac:dyDescent="0.25">
      <c r="A314" s="67">
        <v>66105</v>
      </c>
      <c r="B314" s="261" t="e">
        <v>#N/A</v>
      </c>
      <c r="F314" s="438" t="s">
        <v>1093</v>
      </c>
      <c r="G314" s="438"/>
      <c r="H314" s="438" t="str">
        <f t="shared" si="256"/>
        <v/>
      </c>
      <c r="I314" s="438" t="str">
        <f t="shared" ref="I314:J314" si="314">H314</f>
        <v/>
      </c>
      <c r="J314" s="438" t="str">
        <f t="shared" si="314"/>
        <v/>
      </c>
      <c r="K314" s="438" t="str">
        <f t="shared" si="307"/>
        <v/>
      </c>
      <c r="L314" s="438" t="str">
        <f t="shared" si="307"/>
        <v/>
      </c>
      <c r="M314" s="438" t="str">
        <f t="shared" si="307"/>
        <v/>
      </c>
      <c r="N314" s="263"/>
    </row>
    <row r="315" spans="1:14" ht="15" x14ac:dyDescent="0.25">
      <c r="A315" s="67">
        <v>66107</v>
      </c>
      <c r="B315" s="261" t="e">
        <v>#N/A</v>
      </c>
      <c r="F315" s="438" t="s">
        <v>1093</v>
      </c>
      <c r="G315" s="438"/>
      <c r="H315" s="438" t="str">
        <f t="shared" si="256"/>
        <v/>
      </c>
      <c r="I315" s="438" t="str">
        <f t="shared" ref="I315:J315" si="315">H315</f>
        <v/>
      </c>
      <c r="J315" s="438" t="str">
        <f t="shared" si="315"/>
        <v/>
      </c>
      <c r="K315" s="438" t="str">
        <f t="shared" si="307"/>
        <v/>
      </c>
      <c r="L315" s="438" t="str">
        <f t="shared" si="307"/>
        <v/>
      </c>
      <c r="M315" s="438" t="str">
        <f t="shared" si="307"/>
        <v/>
      </c>
      <c r="N315" s="263"/>
    </row>
    <row r="316" spans="1:14" ht="15" x14ac:dyDescent="0.25">
      <c r="A316" s="67">
        <v>67055</v>
      </c>
      <c r="B316" s="261" t="s">
        <v>448</v>
      </c>
      <c r="C316">
        <v>2020</v>
      </c>
      <c r="F316" s="438">
        <v>0.70499999999999996</v>
      </c>
      <c r="G316" s="438">
        <v>0.70499999999999996</v>
      </c>
      <c r="H316" s="438">
        <f t="shared" si="256"/>
        <v>0.70499999999999996</v>
      </c>
      <c r="I316" s="438">
        <f t="shared" ref="I316:J316" si="316">H316</f>
        <v>0.70499999999999996</v>
      </c>
      <c r="J316" s="438">
        <f t="shared" si="316"/>
        <v>0.70499999999999996</v>
      </c>
      <c r="K316" s="438">
        <f t="shared" si="307"/>
        <v>0.70499999999999996</v>
      </c>
      <c r="L316" s="438">
        <f t="shared" si="307"/>
        <v>0.70499999999999996</v>
      </c>
      <c r="M316" s="438">
        <f t="shared" si="307"/>
        <v>0.70499999999999996</v>
      </c>
      <c r="N316" s="263"/>
    </row>
    <row r="317" spans="1:14" ht="15" x14ac:dyDescent="0.25">
      <c r="A317" s="265">
        <v>67061</v>
      </c>
      <c r="B317" s="261" t="s">
        <v>449</v>
      </c>
      <c r="C317" s="261">
        <v>2015</v>
      </c>
      <c r="D317" s="261"/>
      <c r="E317" s="261"/>
      <c r="F317" s="438">
        <v>0.92010000000000003</v>
      </c>
      <c r="G317" s="438">
        <v>1.0269999999999999</v>
      </c>
      <c r="H317" s="438">
        <f t="shared" si="256"/>
        <v>1.0269999999999999</v>
      </c>
      <c r="I317" s="438">
        <f t="shared" ref="I317:J317" si="317">H317</f>
        <v>1.0269999999999999</v>
      </c>
      <c r="J317" s="438">
        <f t="shared" si="317"/>
        <v>1.0269999999999999</v>
      </c>
      <c r="K317" s="438">
        <f t="shared" si="307"/>
        <v>1.0269999999999999</v>
      </c>
      <c r="L317" s="438">
        <f t="shared" si="307"/>
        <v>1.0269999999999999</v>
      </c>
      <c r="M317" s="438">
        <f t="shared" si="307"/>
        <v>1.0269999999999999</v>
      </c>
      <c r="N317" s="263"/>
    </row>
    <row r="318" spans="1:14" ht="15" x14ac:dyDescent="0.25">
      <c r="A318" s="67">
        <v>68070</v>
      </c>
      <c r="B318" s="261" t="e">
        <v>#N/A</v>
      </c>
      <c r="F318" s="438" t="s">
        <v>1093</v>
      </c>
      <c r="G318" s="438"/>
      <c r="H318" s="438" t="str">
        <f t="shared" si="256"/>
        <v/>
      </c>
      <c r="I318" s="438" t="str">
        <f t="shared" ref="I318:J318" si="318">H318</f>
        <v/>
      </c>
      <c r="J318" s="438" t="str">
        <f t="shared" si="318"/>
        <v/>
      </c>
      <c r="K318" s="438" t="str">
        <f t="shared" si="307"/>
        <v/>
      </c>
      <c r="L318" s="438" t="str">
        <f t="shared" si="307"/>
        <v/>
      </c>
      <c r="M318" s="438" t="str">
        <f t="shared" si="307"/>
        <v/>
      </c>
      <c r="N318" s="263"/>
    </row>
    <row r="319" spans="1:14" ht="15" x14ac:dyDescent="0.25">
      <c r="A319" s="67">
        <v>68071</v>
      </c>
      <c r="B319" s="261" t="e">
        <v>#N/A</v>
      </c>
      <c r="F319" s="438" t="s">
        <v>1093</v>
      </c>
      <c r="G319" s="438"/>
      <c r="H319" s="438" t="str">
        <f t="shared" si="256"/>
        <v/>
      </c>
      <c r="I319" s="438" t="str">
        <f t="shared" ref="I319:J319" si="319">H319</f>
        <v/>
      </c>
      <c r="J319" s="438" t="str">
        <f t="shared" si="319"/>
        <v/>
      </c>
      <c r="K319" s="438" t="str">
        <f t="shared" si="307"/>
        <v/>
      </c>
      <c r="L319" s="438" t="str">
        <f t="shared" si="307"/>
        <v/>
      </c>
      <c r="M319" s="438" t="str">
        <f t="shared" si="307"/>
        <v/>
      </c>
      <c r="N319" s="263"/>
    </row>
    <row r="320" spans="1:14" ht="15" x14ac:dyDescent="0.25">
      <c r="A320" s="67">
        <v>68072</v>
      </c>
      <c r="B320" s="261" t="e">
        <v>#N/A</v>
      </c>
      <c r="F320" s="438" t="s">
        <v>1093</v>
      </c>
      <c r="G320" s="438"/>
      <c r="H320" s="438" t="str">
        <f t="shared" ref="H320:H383" si="320">IF(G320&lt;&gt;0,G320,"")</f>
        <v/>
      </c>
      <c r="I320" s="438" t="str">
        <f t="shared" ref="I320:J320" si="321">H320</f>
        <v/>
      </c>
      <c r="J320" s="438" t="str">
        <f t="shared" si="321"/>
        <v/>
      </c>
      <c r="K320" s="438" t="str">
        <f t="shared" si="307"/>
        <v/>
      </c>
      <c r="L320" s="438" t="str">
        <f t="shared" si="307"/>
        <v/>
      </c>
      <c r="M320" s="438" t="str">
        <f t="shared" si="307"/>
        <v/>
      </c>
      <c r="N320" s="263"/>
    </row>
    <row r="321" spans="1:14" ht="15" x14ac:dyDescent="0.25">
      <c r="A321" s="67">
        <v>68073</v>
      </c>
      <c r="B321" s="261" t="e">
        <v>#N/A</v>
      </c>
      <c r="F321" s="438" t="s">
        <v>1093</v>
      </c>
      <c r="G321" s="438"/>
      <c r="H321" s="438" t="str">
        <f t="shared" si="320"/>
        <v/>
      </c>
      <c r="I321" s="438" t="str">
        <f t="shared" ref="I321:J321" si="322">H321</f>
        <v/>
      </c>
      <c r="J321" s="438" t="str">
        <f t="shared" si="322"/>
        <v/>
      </c>
      <c r="K321" s="438" t="str">
        <f t="shared" si="307"/>
        <v/>
      </c>
      <c r="L321" s="438" t="str">
        <f t="shared" si="307"/>
        <v/>
      </c>
      <c r="M321" s="438" t="str">
        <f t="shared" si="307"/>
        <v/>
      </c>
      <c r="N321" s="263"/>
    </row>
    <row r="322" spans="1:14" ht="15" x14ac:dyDescent="0.25">
      <c r="A322" s="67">
        <v>68074</v>
      </c>
      <c r="B322" s="261" t="e">
        <v>#N/A</v>
      </c>
      <c r="F322" s="438" t="s">
        <v>1093</v>
      </c>
      <c r="G322" s="438"/>
      <c r="H322" s="438" t="str">
        <f t="shared" si="320"/>
        <v/>
      </c>
      <c r="I322" s="438" t="str">
        <f t="shared" ref="I322:J322" si="323">H322</f>
        <v/>
      </c>
      <c r="J322" s="438" t="str">
        <f t="shared" si="323"/>
        <v/>
      </c>
      <c r="K322" s="438" t="str">
        <f t="shared" si="307"/>
        <v/>
      </c>
      <c r="L322" s="438" t="str">
        <f t="shared" si="307"/>
        <v/>
      </c>
      <c r="M322" s="438" t="str">
        <f t="shared" si="307"/>
        <v/>
      </c>
      <c r="N322" s="263"/>
    </row>
    <row r="323" spans="1:14" ht="15" x14ac:dyDescent="0.25">
      <c r="A323" s="67">
        <v>68075</v>
      </c>
      <c r="B323" s="261" t="e">
        <v>#N/A</v>
      </c>
      <c r="F323" s="438" t="s">
        <v>1093</v>
      </c>
      <c r="G323" s="438"/>
      <c r="H323" s="438" t="str">
        <f t="shared" si="320"/>
        <v/>
      </c>
      <c r="I323" s="438" t="str">
        <f t="shared" ref="I323:M338" si="324">H323</f>
        <v/>
      </c>
      <c r="J323" s="438" t="str">
        <f t="shared" si="324"/>
        <v/>
      </c>
      <c r="K323" s="438" t="str">
        <f t="shared" si="324"/>
        <v/>
      </c>
      <c r="L323" s="438" t="str">
        <f t="shared" si="324"/>
        <v/>
      </c>
      <c r="M323" s="438" t="str">
        <f t="shared" si="324"/>
        <v/>
      </c>
      <c r="N323" s="263"/>
    </row>
    <row r="324" spans="1:14" ht="15" x14ac:dyDescent="0.25">
      <c r="A324" s="67">
        <v>69104</v>
      </c>
      <c r="B324" s="261" t="e">
        <v>#N/A</v>
      </c>
      <c r="F324" s="438" t="s">
        <v>1093</v>
      </c>
      <c r="G324" s="438"/>
      <c r="H324" s="438" t="str">
        <f t="shared" si="320"/>
        <v/>
      </c>
      <c r="I324" s="438" t="str">
        <f t="shared" ref="I324:J324" si="325">H324</f>
        <v/>
      </c>
      <c r="J324" s="438" t="str">
        <f t="shared" si="325"/>
        <v/>
      </c>
      <c r="K324" s="438" t="str">
        <f t="shared" si="324"/>
        <v/>
      </c>
      <c r="L324" s="438" t="str">
        <f t="shared" si="324"/>
        <v/>
      </c>
      <c r="M324" s="438" t="str">
        <f t="shared" si="324"/>
        <v/>
      </c>
      <c r="N324" s="263"/>
    </row>
    <row r="325" spans="1:14" ht="15" x14ac:dyDescent="0.25">
      <c r="A325" s="67">
        <v>69106</v>
      </c>
      <c r="B325" s="261" t="e">
        <v>#N/A</v>
      </c>
      <c r="F325" s="438" t="s">
        <v>1093</v>
      </c>
      <c r="G325" s="438"/>
      <c r="H325" s="438" t="str">
        <f t="shared" si="320"/>
        <v/>
      </c>
      <c r="I325" s="438" t="str">
        <f t="shared" ref="I325:J325" si="326">H325</f>
        <v/>
      </c>
      <c r="J325" s="438" t="str">
        <f t="shared" si="326"/>
        <v/>
      </c>
      <c r="K325" s="438" t="str">
        <f t="shared" si="324"/>
        <v/>
      </c>
      <c r="L325" s="438" t="str">
        <f t="shared" si="324"/>
        <v/>
      </c>
      <c r="M325" s="438" t="str">
        <f t="shared" si="324"/>
        <v/>
      </c>
      <c r="N325" s="263"/>
    </row>
    <row r="326" spans="1:14" ht="15" x14ac:dyDescent="0.25">
      <c r="A326" s="67">
        <v>69107</v>
      </c>
      <c r="B326" s="261" t="e">
        <v>#N/A</v>
      </c>
      <c r="F326" s="438" t="s">
        <v>1093</v>
      </c>
      <c r="G326" s="438"/>
      <c r="H326" s="438" t="str">
        <f t="shared" si="320"/>
        <v/>
      </c>
      <c r="I326" s="438" t="str">
        <f t="shared" ref="I326:J326" si="327">H326</f>
        <v/>
      </c>
      <c r="J326" s="438" t="str">
        <f t="shared" si="327"/>
        <v/>
      </c>
      <c r="K326" s="438" t="str">
        <f t="shared" si="324"/>
        <v/>
      </c>
      <c r="L326" s="438" t="str">
        <f t="shared" si="324"/>
        <v/>
      </c>
      <c r="M326" s="438" t="str">
        <f t="shared" si="324"/>
        <v/>
      </c>
      <c r="N326" s="263"/>
    </row>
    <row r="327" spans="1:14" ht="15" x14ac:dyDescent="0.25">
      <c r="A327" s="67">
        <v>69108</v>
      </c>
      <c r="B327" s="261" t="e">
        <v>#N/A</v>
      </c>
      <c r="F327" s="438" t="s">
        <v>1093</v>
      </c>
      <c r="G327" s="438"/>
      <c r="H327" s="438" t="str">
        <f t="shared" si="320"/>
        <v/>
      </c>
      <c r="I327" s="438" t="str">
        <f t="shared" ref="I327:J327" si="328">H327</f>
        <v/>
      </c>
      <c r="J327" s="438" t="str">
        <f t="shared" si="328"/>
        <v/>
      </c>
      <c r="K327" s="438" t="str">
        <f t="shared" si="324"/>
        <v/>
      </c>
      <c r="L327" s="438" t="str">
        <f t="shared" si="324"/>
        <v/>
      </c>
      <c r="M327" s="438" t="str">
        <f t="shared" si="324"/>
        <v/>
      </c>
      <c r="N327" s="263"/>
    </row>
    <row r="328" spans="1:14" ht="15" x14ac:dyDescent="0.25">
      <c r="A328" s="67">
        <v>69109</v>
      </c>
      <c r="B328" s="261" t="e">
        <v>#N/A</v>
      </c>
      <c r="F328" s="438" t="s">
        <v>1093</v>
      </c>
      <c r="G328" s="438"/>
      <c r="H328" s="438" t="str">
        <f t="shared" si="320"/>
        <v/>
      </c>
      <c r="I328" s="438" t="str">
        <f t="shared" ref="I328:J328" si="329">H328</f>
        <v/>
      </c>
      <c r="J328" s="438" t="str">
        <f t="shared" si="329"/>
        <v/>
      </c>
      <c r="K328" s="438" t="str">
        <f t="shared" si="324"/>
        <v/>
      </c>
      <c r="L328" s="438" t="str">
        <f t="shared" si="324"/>
        <v/>
      </c>
      <c r="M328" s="438" t="str">
        <f t="shared" si="324"/>
        <v/>
      </c>
      <c r="N328" s="263"/>
    </row>
    <row r="329" spans="1:14" ht="15" x14ac:dyDescent="0.25">
      <c r="A329" s="67">
        <v>70092</v>
      </c>
      <c r="B329" s="261" t="e">
        <v>#N/A</v>
      </c>
      <c r="F329" s="438" t="s">
        <v>1093</v>
      </c>
      <c r="G329" s="438"/>
      <c r="H329" s="438" t="str">
        <f t="shared" si="320"/>
        <v/>
      </c>
      <c r="I329" s="438" t="str">
        <f t="shared" ref="I329:J329" si="330">H329</f>
        <v/>
      </c>
      <c r="J329" s="438" t="str">
        <f t="shared" si="330"/>
        <v/>
      </c>
      <c r="K329" s="438" t="str">
        <f t="shared" si="324"/>
        <v/>
      </c>
      <c r="L329" s="438" t="str">
        <f t="shared" si="324"/>
        <v/>
      </c>
      <c r="M329" s="438" t="str">
        <f t="shared" si="324"/>
        <v/>
      </c>
      <c r="N329" s="263"/>
    </row>
    <row r="330" spans="1:14" ht="15" x14ac:dyDescent="0.25">
      <c r="A330" s="67">
        <v>70093</v>
      </c>
      <c r="B330" s="261" t="e">
        <v>#N/A</v>
      </c>
      <c r="F330" s="438" t="s">
        <v>1093</v>
      </c>
      <c r="G330" s="438"/>
      <c r="H330" s="438" t="str">
        <f t="shared" si="320"/>
        <v/>
      </c>
      <c r="I330" s="438" t="str">
        <f t="shared" ref="I330:J330" si="331">H330</f>
        <v/>
      </c>
      <c r="J330" s="438" t="str">
        <f t="shared" si="331"/>
        <v/>
      </c>
      <c r="K330" s="438" t="str">
        <f t="shared" si="324"/>
        <v/>
      </c>
      <c r="L330" s="438" t="str">
        <f t="shared" si="324"/>
        <v/>
      </c>
      <c r="M330" s="438" t="str">
        <f t="shared" si="324"/>
        <v/>
      </c>
      <c r="N330" s="263"/>
    </row>
    <row r="331" spans="1:14" ht="15" x14ac:dyDescent="0.25">
      <c r="A331" s="265">
        <v>71091</v>
      </c>
      <c r="B331" s="261" t="s">
        <v>463</v>
      </c>
      <c r="C331" s="261">
        <v>2015</v>
      </c>
      <c r="D331" s="261"/>
      <c r="E331" s="261"/>
      <c r="F331" s="438">
        <v>0.76619999999999999</v>
      </c>
      <c r="G331" s="438">
        <v>0.76619999999999999</v>
      </c>
      <c r="H331" s="438">
        <f t="shared" si="320"/>
        <v>0.76619999999999999</v>
      </c>
      <c r="I331" s="438">
        <f t="shared" ref="I331:J331" si="332">H331</f>
        <v>0.76619999999999999</v>
      </c>
      <c r="J331" s="438">
        <f t="shared" si="332"/>
        <v>0.76619999999999999</v>
      </c>
      <c r="K331" s="438">
        <f t="shared" si="324"/>
        <v>0.76619999999999999</v>
      </c>
      <c r="L331" s="438">
        <f t="shared" si="324"/>
        <v>0.76619999999999999</v>
      </c>
      <c r="M331" s="438">
        <f t="shared" si="324"/>
        <v>0.76619999999999999</v>
      </c>
      <c r="N331" s="263"/>
    </row>
    <row r="332" spans="1:14" ht="15" x14ac:dyDescent="0.25">
      <c r="A332" s="67">
        <v>71092</v>
      </c>
      <c r="B332" s="261" t="e">
        <v>#N/A</v>
      </c>
      <c r="F332" s="438" t="s">
        <v>1093</v>
      </c>
      <c r="G332" s="438"/>
      <c r="H332" s="438" t="str">
        <f t="shared" si="320"/>
        <v/>
      </c>
      <c r="I332" s="438" t="str">
        <f t="shared" ref="I332:J332" si="333">H332</f>
        <v/>
      </c>
      <c r="J332" s="438" t="str">
        <f t="shared" si="333"/>
        <v/>
      </c>
      <c r="K332" s="438" t="str">
        <f t="shared" si="324"/>
        <v/>
      </c>
      <c r="L332" s="438" t="str">
        <f t="shared" si="324"/>
        <v/>
      </c>
      <c r="M332" s="438" t="str">
        <f t="shared" si="324"/>
        <v/>
      </c>
      <c r="N332" s="263"/>
    </row>
    <row r="333" spans="1:14" ht="15" x14ac:dyDescent="0.25">
      <c r="A333" s="67">
        <v>72066</v>
      </c>
      <c r="B333" s="261" t="e">
        <v>#N/A</v>
      </c>
      <c r="F333" s="438" t="s">
        <v>1093</v>
      </c>
      <c r="G333" s="438"/>
      <c r="H333" s="438" t="str">
        <f t="shared" si="320"/>
        <v/>
      </c>
      <c r="I333" s="438" t="str">
        <f t="shared" ref="I333:J333" si="334">H333</f>
        <v/>
      </c>
      <c r="J333" s="438" t="str">
        <f t="shared" si="334"/>
        <v/>
      </c>
      <c r="K333" s="438" t="str">
        <f t="shared" si="324"/>
        <v/>
      </c>
      <c r="L333" s="438" t="str">
        <f t="shared" si="324"/>
        <v/>
      </c>
      <c r="M333" s="438" t="str">
        <f t="shared" si="324"/>
        <v/>
      </c>
      <c r="N333" s="263"/>
    </row>
    <row r="334" spans="1:14" ht="15" x14ac:dyDescent="0.25">
      <c r="A334" s="67">
        <v>72068</v>
      </c>
      <c r="B334" s="261" t="s">
        <v>466</v>
      </c>
      <c r="C334">
        <v>2019</v>
      </c>
      <c r="F334" s="438">
        <v>0.71060000000000001</v>
      </c>
      <c r="G334" s="438">
        <v>0.71060000000000001</v>
      </c>
      <c r="H334" s="438">
        <f t="shared" si="320"/>
        <v>0.71060000000000001</v>
      </c>
      <c r="I334" s="438">
        <f t="shared" ref="I334:J334" si="335">H334</f>
        <v>0.71060000000000001</v>
      </c>
      <c r="J334" s="438">
        <f t="shared" si="335"/>
        <v>0.71060000000000001</v>
      </c>
      <c r="K334" s="438">
        <f t="shared" si="324"/>
        <v>0.71060000000000001</v>
      </c>
      <c r="L334" s="438">
        <f t="shared" si="324"/>
        <v>0.71060000000000001</v>
      </c>
      <c r="M334" s="438">
        <f t="shared" si="324"/>
        <v>0.71060000000000001</v>
      </c>
      <c r="N334" s="263"/>
    </row>
    <row r="335" spans="1:14" ht="15" x14ac:dyDescent="0.25">
      <c r="A335" s="265">
        <v>72073</v>
      </c>
      <c r="B335" s="261" t="s">
        <v>467</v>
      </c>
      <c r="C335" s="261">
        <v>2015</v>
      </c>
      <c r="D335" s="261"/>
      <c r="E335" s="261"/>
      <c r="F335" s="438">
        <v>0.71540000000000004</v>
      </c>
      <c r="G335" s="438">
        <v>0.71540000000000004</v>
      </c>
      <c r="H335" s="438">
        <f t="shared" si="320"/>
        <v>0.71540000000000004</v>
      </c>
      <c r="I335" s="438">
        <f t="shared" ref="I335:J335" si="336">H335</f>
        <v>0.71540000000000004</v>
      </c>
      <c r="J335" s="438">
        <f t="shared" si="336"/>
        <v>0.71540000000000004</v>
      </c>
      <c r="K335" s="438">
        <f t="shared" si="324"/>
        <v>0.71540000000000004</v>
      </c>
      <c r="L335" s="438">
        <f t="shared" si="324"/>
        <v>0.71540000000000004</v>
      </c>
      <c r="M335" s="438">
        <f t="shared" si="324"/>
        <v>0.71540000000000004</v>
      </c>
      <c r="N335" s="263"/>
    </row>
    <row r="336" spans="1:14" ht="15" x14ac:dyDescent="0.25">
      <c r="A336" s="67">
        <v>72074</v>
      </c>
      <c r="B336" s="261" t="s">
        <v>468</v>
      </c>
      <c r="C336">
        <v>2019</v>
      </c>
      <c r="F336" s="438">
        <v>0.76539999999999997</v>
      </c>
      <c r="G336" s="438">
        <v>0.76539999999999997</v>
      </c>
      <c r="H336" s="438">
        <f t="shared" si="320"/>
        <v>0.76539999999999997</v>
      </c>
      <c r="I336" s="438">
        <f t="shared" ref="I336:J336" si="337">H336</f>
        <v>0.76539999999999997</v>
      </c>
      <c r="J336" s="438">
        <f t="shared" si="337"/>
        <v>0.76539999999999997</v>
      </c>
      <c r="K336" s="438">
        <f t="shared" si="324"/>
        <v>0.76539999999999997</v>
      </c>
      <c r="L336" s="438">
        <f t="shared" si="324"/>
        <v>0.76539999999999997</v>
      </c>
      <c r="M336" s="438">
        <f t="shared" si="324"/>
        <v>0.76539999999999997</v>
      </c>
      <c r="N336" s="263"/>
    </row>
    <row r="337" spans="1:14" ht="15" x14ac:dyDescent="0.25">
      <c r="A337" s="67">
        <v>73099</v>
      </c>
      <c r="B337" s="261" t="e">
        <v>#N/A</v>
      </c>
      <c r="F337" s="438" t="s">
        <v>1093</v>
      </c>
      <c r="G337" s="438"/>
      <c r="H337" s="438" t="str">
        <f t="shared" si="320"/>
        <v/>
      </c>
      <c r="I337" s="438" t="str">
        <f t="shared" ref="I337:J337" si="338">H337</f>
        <v/>
      </c>
      <c r="J337" s="438" t="str">
        <f t="shared" si="338"/>
        <v/>
      </c>
      <c r="K337" s="438" t="str">
        <f t="shared" si="324"/>
        <v/>
      </c>
      <c r="L337" s="438" t="str">
        <f t="shared" si="324"/>
        <v/>
      </c>
      <c r="M337" s="438" t="str">
        <f t="shared" si="324"/>
        <v/>
      </c>
      <c r="N337" s="263"/>
    </row>
    <row r="338" spans="1:14" ht="15" x14ac:dyDescent="0.25">
      <c r="A338" s="67">
        <v>73102</v>
      </c>
      <c r="B338" s="261" t="e">
        <v>#N/A</v>
      </c>
      <c r="F338" s="438" t="s">
        <v>1093</v>
      </c>
      <c r="G338" s="438"/>
      <c r="H338" s="438" t="str">
        <f t="shared" si="320"/>
        <v/>
      </c>
      <c r="I338" s="438" t="str">
        <f t="shared" ref="I338:J338" si="339">H338</f>
        <v/>
      </c>
      <c r="J338" s="438" t="str">
        <f t="shared" si="339"/>
        <v/>
      </c>
      <c r="K338" s="438" t="str">
        <f t="shared" si="324"/>
        <v/>
      </c>
      <c r="L338" s="438" t="str">
        <f t="shared" si="324"/>
        <v/>
      </c>
      <c r="M338" s="438" t="str">
        <f t="shared" si="324"/>
        <v/>
      </c>
      <c r="N338" s="263"/>
    </row>
    <row r="339" spans="1:14" ht="15" x14ac:dyDescent="0.25">
      <c r="A339" s="67">
        <v>73105</v>
      </c>
      <c r="B339" s="261" t="e">
        <v>#N/A</v>
      </c>
      <c r="F339" s="438" t="s">
        <v>1093</v>
      </c>
      <c r="G339" s="438"/>
      <c r="H339" s="438" t="str">
        <f t="shared" si="320"/>
        <v/>
      </c>
      <c r="I339" s="438" t="str">
        <f t="shared" ref="I339:M354" si="340">H339</f>
        <v/>
      </c>
      <c r="J339" s="438" t="str">
        <f t="shared" si="340"/>
        <v/>
      </c>
      <c r="K339" s="438" t="str">
        <f t="shared" si="340"/>
        <v/>
      </c>
      <c r="L339" s="438" t="str">
        <f t="shared" si="340"/>
        <v/>
      </c>
      <c r="M339" s="438" t="str">
        <f t="shared" si="340"/>
        <v/>
      </c>
      <c r="N339" s="263"/>
    </row>
    <row r="340" spans="1:14" ht="15" x14ac:dyDescent="0.25">
      <c r="A340" s="67">
        <v>73106</v>
      </c>
      <c r="B340" s="261" t="e">
        <v>#N/A</v>
      </c>
      <c r="F340" s="438" t="s">
        <v>1093</v>
      </c>
      <c r="G340" s="438"/>
      <c r="H340" s="438" t="str">
        <f t="shared" si="320"/>
        <v/>
      </c>
      <c r="I340" s="438" t="str">
        <f t="shared" ref="I340:J340" si="341">H340</f>
        <v/>
      </c>
      <c r="J340" s="438" t="str">
        <f t="shared" si="341"/>
        <v/>
      </c>
      <c r="K340" s="438" t="str">
        <f t="shared" si="340"/>
        <v/>
      </c>
      <c r="L340" s="438" t="str">
        <f t="shared" si="340"/>
        <v/>
      </c>
      <c r="M340" s="438" t="str">
        <f t="shared" si="340"/>
        <v/>
      </c>
      <c r="N340" s="263"/>
    </row>
    <row r="341" spans="1:14" ht="15" x14ac:dyDescent="0.25">
      <c r="A341" s="67">
        <v>73108</v>
      </c>
      <c r="B341" s="261" t="e">
        <v>#N/A</v>
      </c>
      <c r="F341" s="438" t="s">
        <v>1093</v>
      </c>
      <c r="G341" s="438"/>
      <c r="H341" s="438" t="str">
        <f t="shared" si="320"/>
        <v/>
      </c>
      <c r="I341" s="438" t="str">
        <f t="shared" ref="I341:J341" si="342">H341</f>
        <v/>
      </c>
      <c r="J341" s="438" t="str">
        <f t="shared" si="342"/>
        <v/>
      </c>
      <c r="K341" s="438" t="str">
        <f t="shared" si="340"/>
        <v/>
      </c>
      <c r="L341" s="438" t="str">
        <f t="shared" si="340"/>
        <v/>
      </c>
      <c r="M341" s="438" t="str">
        <f t="shared" si="340"/>
        <v/>
      </c>
      <c r="N341" s="263"/>
    </row>
    <row r="342" spans="1:14" ht="15" x14ac:dyDescent="0.25">
      <c r="A342" s="67">
        <v>74187</v>
      </c>
      <c r="B342" s="261" t="e">
        <v>#N/A</v>
      </c>
      <c r="F342" s="438" t="s">
        <v>1093</v>
      </c>
      <c r="G342" s="438"/>
      <c r="H342" s="438" t="str">
        <f t="shared" si="320"/>
        <v/>
      </c>
      <c r="I342" s="438" t="str">
        <f t="shared" ref="I342:J342" si="343">H342</f>
        <v/>
      </c>
      <c r="J342" s="438" t="str">
        <f t="shared" si="343"/>
        <v/>
      </c>
      <c r="K342" s="438" t="str">
        <f t="shared" si="340"/>
        <v/>
      </c>
      <c r="L342" s="438" t="str">
        <f t="shared" si="340"/>
        <v/>
      </c>
      <c r="M342" s="438" t="str">
        <f t="shared" si="340"/>
        <v/>
      </c>
      <c r="N342" s="263"/>
    </row>
    <row r="343" spans="1:14" ht="15" x14ac:dyDescent="0.25">
      <c r="A343" s="67">
        <v>74190</v>
      </c>
      <c r="B343" s="261" t="e">
        <v>#N/A</v>
      </c>
      <c r="F343" s="438" t="s">
        <v>1093</v>
      </c>
      <c r="G343" s="438"/>
      <c r="H343" s="438" t="str">
        <f t="shared" si="320"/>
        <v/>
      </c>
      <c r="I343" s="438" t="str">
        <f t="shared" ref="I343:J343" si="344">H343</f>
        <v/>
      </c>
      <c r="J343" s="438" t="str">
        <f t="shared" si="344"/>
        <v/>
      </c>
      <c r="K343" s="438" t="str">
        <f t="shared" si="340"/>
        <v/>
      </c>
      <c r="L343" s="438" t="str">
        <f t="shared" si="340"/>
        <v/>
      </c>
      <c r="M343" s="438" t="str">
        <f t="shared" si="340"/>
        <v/>
      </c>
      <c r="N343" s="263"/>
    </row>
    <row r="344" spans="1:14" ht="15" x14ac:dyDescent="0.25">
      <c r="A344" s="67">
        <v>74194</v>
      </c>
      <c r="B344" s="261" t="e">
        <v>#N/A</v>
      </c>
      <c r="F344" s="438" t="s">
        <v>1093</v>
      </c>
      <c r="G344" s="438"/>
      <c r="H344" s="438" t="str">
        <f t="shared" si="320"/>
        <v/>
      </c>
      <c r="I344" s="438" t="str">
        <f t="shared" ref="I344:J344" si="345">H344</f>
        <v/>
      </c>
      <c r="J344" s="438" t="str">
        <f t="shared" si="345"/>
        <v/>
      </c>
      <c r="K344" s="438" t="str">
        <f t="shared" si="340"/>
        <v/>
      </c>
      <c r="L344" s="438" t="str">
        <f t="shared" si="340"/>
        <v/>
      </c>
      <c r="M344" s="438" t="str">
        <f t="shared" si="340"/>
        <v/>
      </c>
      <c r="N344" s="263"/>
    </row>
    <row r="345" spans="1:14" ht="15" x14ac:dyDescent="0.25">
      <c r="A345" s="67">
        <v>74195</v>
      </c>
      <c r="B345" s="261" t="e">
        <v>#N/A</v>
      </c>
      <c r="F345" s="438" t="s">
        <v>1093</v>
      </c>
      <c r="G345" s="438"/>
      <c r="H345" s="438" t="str">
        <f t="shared" si="320"/>
        <v/>
      </c>
      <c r="I345" s="438" t="str">
        <f t="shared" ref="I345:J345" si="346">H345</f>
        <v/>
      </c>
      <c r="J345" s="438" t="str">
        <f t="shared" si="346"/>
        <v/>
      </c>
      <c r="K345" s="438" t="str">
        <f t="shared" si="340"/>
        <v/>
      </c>
      <c r="L345" s="438" t="str">
        <f t="shared" si="340"/>
        <v/>
      </c>
      <c r="M345" s="438" t="str">
        <f t="shared" si="340"/>
        <v/>
      </c>
      <c r="N345" s="263"/>
    </row>
    <row r="346" spans="1:14" ht="15" x14ac:dyDescent="0.25">
      <c r="A346" s="67">
        <v>74197</v>
      </c>
      <c r="B346" s="261" t="e">
        <v>#N/A</v>
      </c>
      <c r="F346" s="438" t="s">
        <v>1093</v>
      </c>
      <c r="G346" s="438"/>
      <c r="H346" s="438" t="str">
        <f t="shared" si="320"/>
        <v/>
      </c>
      <c r="I346" s="438" t="str">
        <f t="shared" ref="I346:J346" si="347">H346</f>
        <v/>
      </c>
      <c r="J346" s="438" t="str">
        <f t="shared" si="347"/>
        <v/>
      </c>
      <c r="K346" s="438" t="str">
        <f t="shared" si="340"/>
        <v/>
      </c>
      <c r="L346" s="438" t="str">
        <f t="shared" si="340"/>
        <v/>
      </c>
      <c r="M346" s="438" t="str">
        <f t="shared" si="340"/>
        <v/>
      </c>
      <c r="N346" s="263"/>
    </row>
    <row r="347" spans="1:14" ht="15" x14ac:dyDescent="0.25">
      <c r="A347" s="67">
        <v>74201</v>
      </c>
      <c r="B347" s="261" t="e">
        <v>#N/A</v>
      </c>
      <c r="F347" s="438" t="s">
        <v>1093</v>
      </c>
      <c r="G347" s="438"/>
      <c r="H347" s="438" t="str">
        <f t="shared" si="320"/>
        <v/>
      </c>
      <c r="I347" s="438" t="str">
        <f t="shared" ref="I347:J347" si="348">H347</f>
        <v/>
      </c>
      <c r="J347" s="438" t="str">
        <f t="shared" si="348"/>
        <v/>
      </c>
      <c r="K347" s="438" t="str">
        <f t="shared" si="340"/>
        <v/>
      </c>
      <c r="L347" s="438" t="str">
        <f t="shared" si="340"/>
        <v/>
      </c>
      <c r="M347" s="438" t="str">
        <f t="shared" si="340"/>
        <v/>
      </c>
      <c r="N347" s="263"/>
    </row>
    <row r="348" spans="1:14" ht="15" x14ac:dyDescent="0.25">
      <c r="A348" s="67">
        <v>74202</v>
      </c>
      <c r="B348" s="261" t="e">
        <v>#N/A</v>
      </c>
      <c r="F348" s="438" t="s">
        <v>1093</v>
      </c>
      <c r="G348" s="438"/>
      <c r="H348" s="438" t="str">
        <f t="shared" si="320"/>
        <v/>
      </c>
      <c r="I348" s="438" t="str">
        <f t="shared" ref="I348:J348" si="349">H348</f>
        <v/>
      </c>
      <c r="J348" s="438" t="str">
        <f t="shared" si="349"/>
        <v/>
      </c>
      <c r="K348" s="438" t="str">
        <f t="shared" si="340"/>
        <v/>
      </c>
      <c r="L348" s="438" t="str">
        <f t="shared" si="340"/>
        <v/>
      </c>
      <c r="M348" s="438" t="str">
        <f t="shared" si="340"/>
        <v/>
      </c>
      <c r="N348" s="263"/>
    </row>
    <row r="349" spans="1:14" ht="15" x14ac:dyDescent="0.25">
      <c r="A349" s="265">
        <v>75084</v>
      </c>
      <c r="B349" s="261" t="e">
        <v>#N/A</v>
      </c>
      <c r="C349" s="261">
        <v>2017</v>
      </c>
      <c r="D349" s="261">
        <v>2022</v>
      </c>
      <c r="E349" s="261"/>
      <c r="F349" s="438">
        <v>0.62170000000000003</v>
      </c>
      <c r="G349" s="438"/>
      <c r="H349" s="438" t="str">
        <f t="shared" si="320"/>
        <v/>
      </c>
      <c r="I349" s="438" t="str">
        <f t="shared" ref="I349:J349" si="350">H349</f>
        <v/>
      </c>
      <c r="J349" s="438" t="str">
        <f t="shared" si="350"/>
        <v/>
      </c>
      <c r="K349" s="438" t="str">
        <f t="shared" si="340"/>
        <v/>
      </c>
      <c r="L349" s="438" t="str">
        <f t="shared" si="340"/>
        <v/>
      </c>
      <c r="M349" s="438" t="str">
        <f t="shared" si="340"/>
        <v/>
      </c>
      <c r="N349" s="263"/>
    </row>
    <row r="350" spans="1:14" ht="15" x14ac:dyDescent="0.25">
      <c r="A350" s="67">
        <v>75085</v>
      </c>
      <c r="B350" s="261" t="e">
        <v>#N/A</v>
      </c>
      <c r="F350" s="438" t="s">
        <v>1093</v>
      </c>
      <c r="G350" s="438"/>
      <c r="H350" s="438" t="str">
        <f t="shared" si="320"/>
        <v/>
      </c>
      <c r="I350" s="438" t="str">
        <f t="shared" ref="I350:J350" si="351">H350</f>
        <v/>
      </c>
      <c r="J350" s="438" t="str">
        <f t="shared" si="351"/>
        <v/>
      </c>
      <c r="K350" s="438" t="str">
        <f t="shared" si="340"/>
        <v/>
      </c>
      <c r="L350" s="438" t="str">
        <f t="shared" si="340"/>
        <v/>
      </c>
      <c r="M350" s="438" t="str">
        <f t="shared" si="340"/>
        <v/>
      </c>
      <c r="N350" s="263"/>
    </row>
    <row r="351" spans="1:14" ht="15" x14ac:dyDescent="0.25">
      <c r="A351" s="67">
        <v>75086</v>
      </c>
      <c r="B351" s="261" t="e">
        <v>#N/A</v>
      </c>
      <c r="F351" s="438" t="s">
        <v>1093</v>
      </c>
      <c r="G351" s="438"/>
      <c r="H351" s="438" t="str">
        <f t="shared" si="320"/>
        <v/>
      </c>
      <c r="I351" s="438" t="str">
        <f t="shared" ref="I351:J351" si="352">H351</f>
        <v/>
      </c>
      <c r="J351" s="438" t="str">
        <f t="shared" si="352"/>
        <v/>
      </c>
      <c r="K351" s="438" t="str">
        <f t="shared" si="340"/>
        <v/>
      </c>
      <c r="L351" s="438" t="str">
        <f t="shared" si="340"/>
        <v/>
      </c>
      <c r="M351" s="438" t="str">
        <f t="shared" si="340"/>
        <v/>
      </c>
      <c r="N351" s="263"/>
    </row>
    <row r="352" spans="1:14" ht="15" x14ac:dyDescent="0.25">
      <c r="A352" s="67">
        <v>75087</v>
      </c>
      <c r="B352" s="261" t="e">
        <v>#N/A</v>
      </c>
      <c r="F352" s="438" t="s">
        <v>1093</v>
      </c>
      <c r="G352" s="438"/>
      <c r="H352" s="438" t="str">
        <f t="shared" si="320"/>
        <v/>
      </c>
      <c r="I352" s="438" t="str">
        <f t="shared" ref="I352:J352" si="353">H352</f>
        <v/>
      </c>
      <c r="J352" s="438" t="str">
        <f t="shared" si="353"/>
        <v/>
      </c>
      <c r="K352" s="438" t="str">
        <f t="shared" si="340"/>
        <v/>
      </c>
      <c r="L352" s="438" t="str">
        <f t="shared" si="340"/>
        <v/>
      </c>
      <c r="M352" s="438" t="str">
        <f t="shared" si="340"/>
        <v/>
      </c>
      <c r="N352" s="263"/>
    </row>
    <row r="353" spans="1:14" ht="15" x14ac:dyDescent="0.25">
      <c r="A353" s="67">
        <v>76081</v>
      </c>
      <c r="B353" s="261" t="e">
        <v>#N/A</v>
      </c>
      <c r="F353" s="438" t="s">
        <v>1093</v>
      </c>
      <c r="G353" s="438"/>
      <c r="H353" s="438" t="str">
        <f t="shared" si="320"/>
        <v/>
      </c>
      <c r="I353" s="438" t="str">
        <f t="shared" ref="I353:J353" si="354">H353</f>
        <v/>
      </c>
      <c r="J353" s="438" t="str">
        <f t="shared" si="354"/>
        <v/>
      </c>
      <c r="K353" s="438" t="str">
        <f t="shared" si="340"/>
        <v/>
      </c>
      <c r="L353" s="438" t="str">
        <f t="shared" si="340"/>
        <v/>
      </c>
      <c r="M353" s="438" t="str">
        <f t="shared" si="340"/>
        <v/>
      </c>
      <c r="N353" s="263"/>
    </row>
    <row r="354" spans="1:14" ht="15" x14ac:dyDescent="0.25">
      <c r="A354" s="67">
        <v>76082</v>
      </c>
      <c r="B354" s="261" t="e">
        <v>#N/A</v>
      </c>
      <c r="F354" s="438" t="s">
        <v>1093</v>
      </c>
      <c r="G354" s="438"/>
      <c r="H354" s="438" t="str">
        <f t="shared" si="320"/>
        <v/>
      </c>
      <c r="I354" s="438" t="str">
        <f t="shared" ref="I354:J354" si="355">H354</f>
        <v/>
      </c>
      <c r="J354" s="438" t="str">
        <f t="shared" si="355"/>
        <v/>
      </c>
      <c r="K354" s="438" t="str">
        <f t="shared" si="340"/>
        <v/>
      </c>
      <c r="L354" s="438" t="str">
        <f t="shared" si="340"/>
        <v/>
      </c>
      <c r="M354" s="438" t="str">
        <f t="shared" si="340"/>
        <v/>
      </c>
      <c r="N354" s="263"/>
    </row>
    <row r="355" spans="1:14" ht="15" x14ac:dyDescent="0.25">
      <c r="A355" s="67">
        <v>76083</v>
      </c>
      <c r="B355" s="261" t="e">
        <v>#N/A</v>
      </c>
      <c r="F355" s="438" t="s">
        <v>1093</v>
      </c>
      <c r="G355" s="438"/>
      <c r="H355" s="438" t="str">
        <f t="shared" si="320"/>
        <v/>
      </c>
      <c r="I355" s="438" t="str">
        <f t="shared" ref="I355:M370" si="356">H355</f>
        <v/>
      </c>
      <c r="J355" s="438" t="str">
        <f t="shared" si="356"/>
        <v/>
      </c>
      <c r="K355" s="438" t="str">
        <f t="shared" si="356"/>
        <v/>
      </c>
      <c r="L355" s="438" t="str">
        <f t="shared" si="356"/>
        <v/>
      </c>
      <c r="M355" s="438" t="str">
        <f t="shared" si="356"/>
        <v/>
      </c>
      <c r="N355" s="263"/>
    </row>
    <row r="356" spans="1:14" ht="15" x14ac:dyDescent="0.25">
      <c r="A356" s="67">
        <v>77100</v>
      </c>
      <c r="B356" s="261" t="e">
        <v>#N/A</v>
      </c>
      <c r="F356" s="438" t="s">
        <v>1093</v>
      </c>
      <c r="G356" s="438"/>
      <c r="H356" s="438" t="str">
        <f t="shared" si="320"/>
        <v/>
      </c>
      <c r="I356" s="438" t="str">
        <f t="shared" ref="I356:J356" si="357">H356</f>
        <v/>
      </c>
      <c r="J356" s="438" t="str">
        <f t="shared" si="357"/>
        <v/>
      </c>
      <c r="K356" s="438" t="str">
        <f t="shared" si="356"/>
        <v/>
      </c>
      <c r="L356" s="438" t="str">
        <f t="shared" si="356"/>
        <v/>
      </c>
      <c r="M356" s="438" t="str">
        <f t="shared" si="356"/>
        <v/>
      </c>
      <c r="N356" s="263"/>
    </row>
    <row r="357" spans="1:14" ht="15" x14ac:dyDescent="0.25">
      <c r="A357" s="67">
        <v>77101</v>
      </c>
      <c r="B357" s="261" t="e">
        <v>#N/A</v>
      </c>
      <c r="F357" s="438" t="s">
        <v>1093</v>
      </c>
      <c r="G357" s="438"/>
      <c r="H357" s="438" t="str">
        <f t="shared" si="320"/>
        <v/>
      </c>
      <c r="I357" s="438" t="str">
        <f t="shared" ref="I357:J357" si="358">H357</f>
        <v/>
      </c>
      <c r="J357" s="438" t="str">
        <f t="shared" si="358"/>
        <v/>
      </c>
      <c r="K357" s="438" t="str">
        <f t="shared" si="356"/>
        <v/>
      </c>
      <c r="L357" s="438" t="str">
        <f t="shared" si="356"/>
        <v/>
      </c>
      <c r="M357" s="438" t="str">
        <f t="shared" si="356"/>
        <v/>
      </c>
      <c r="N357" s="263"/>
    </row>
    <row r="358" spans="1:14" ht="15" x14ac:dyDescent="0.25">
      <c r="A358" s="67">
        <v>77102</v>
      </c>
      <c r="B358" s="261" t="e">
        <v>#N/A</v>
      </c>
      <c r="F358" s="438" t="s">
        <v>1093</v>
      </c>
      <c r="G358" s="438"/>
      <c r="H358" s="438" t="str">
        <f t="shared" si="320"/>
        <v/>
      </c>
      <c r="I358" s="438" t="str">
        <f t="shared" ref="I358:J358" si="359">H358</f>
        <v/>
      </c>
      <c r="J358" s="438" t="str">
        <f t="shared" si="359"/>
        <v/>
      </c>
      <c r="K358" s="438" t="str">
        <f t="shared" si="356"/>
        <v/>
      </c>
      <c r="L358" s="438" t="str">
        <f t="shared" si="356"/>
        <v/>
      </c>
      <c r="M358" s="438" t="str">
        <f t="shared" si="356"/>
        <v/>
      </c>
      <c r="N358" s="263"/>
    </row>
    <row r="359" spans="1:14" ht="15" x14ac:dyDescent="0.25">
      <c r="A359" s="67">
        <v>77103</v>
      </c>
      <c r="B359" s="261" t="e">
        <v>#N/A</v>
      </c>
      <c r="F359" s="438" t="s">
        <v>1093</v>
      </c>
      <c r="G359" s="438"/>
      <c r="H359" s="438" t="str">
        <f t="shared" si="320"/>
        <v/>
      </c>
      <c r="I359" s="438" t="str">
        <f t="shared" ref="I359:J359" si="360">H359</f>
        <v/>
      </c>
      <c r="J359" s="438" t="str">
        <f t="shared" si="360"/>
        <v/>
      </c>
      <c r="K359" s="438" t="str">
        <f t="shared" si="356"/>
        <v/>
      </c>
      <c r="L359" s="438" t="str">
        <f t="shared" si="356"/>
        <v/>
      </c>
      <c r="M359" s="438" t="str">
        <f t="shared" si="356"/>
        <v/>
      </c>
      <c r="N359" s="263"/>
    </row>
    <row r="360" spans="1:14" ht="15" x14ac:dyDescent="0.25">
      <c r="A360" s="265">
        <v>77104</v>
      </c>
      <c r="B360" s="261" t="s">
        <v>492</v>
      </c>
      <c r="C360" s="261">
        <v>2015</v>
      </c>
      <c r="D360" s="261"/>
      <c r="E360" s="261"/>
      <c r="F360" s="438">
        <v>0.86439999999999995</v>
      </c>
      <c r="G360" s="438">
        <v>0.86439999999999995</v>
      </c>
      <c r="H360" s="438">
        <f t="shared" si="320"/>
        <v>0.86439999999999995</v>
      </c>
      <c r="I360" s="438">
        <f t="shared" ref="I360:J360" si="361">H360</f>
        <v>0.86439999999999995</v>
      </c>
      <c r="J360" s="438">
        <f t="shared" si="361"/>
        <v>0.86439999999999995</v>
      </c>
      <c r="K360" s="438">
        <f t="shared" si="356"/>
        <v>0.86439999999999995</v>
      </c>
      <c r="L360" s="438">
        <f t="shared" si="356"/>
        <v>0.86439999999999995</v>
      </c>
      <c r="M360" s="438">
        <f t="shared" si="356"/>
        <v>0.86439999999999995</v>
      </c>
      <c r="N360" s="263"/>
    </row>
    <row r="361" spans="1:14" ht="15" x14ac:dyDescent="0.25">
      <c r="A361" s="265">
        <v>78001</v>
      </c>
      <c r="B361" s="261" t="s">
        <v>493</v>
      </c>
      <c r="C361" s="261">
        <v>2016</v>
      </c>
      <c r="D361" s="261"/>
      <c r="E361" s="261"/>
      <c r="F361" s="438">
        <v>0.96599999999999997</v>
      </c>
      <c r="G361" s="438">
        <v>0.96599999999999997</v>
      </c>
      <c r="H361" s="438">
        <f t="shared" si="320"/>
        <v>0.96599999999999997</v>
      </c>
      <c r="I361" s="438">
        <f t="shared" ref="I361:J361" si="362">H361</f>
        <v>0.96599999999999997</v>
      </c>
      <c r="J361" s="438">
        <f t="shared" si="362"/>
        <v>0.96599999999999997</v>
      </c>
      <c r="K361" s="438">
        <f t="shared" si="356"/>
        <v>0.96599999999999997</v>
      </c>
      <c r="L361" s="438">
        <f t="shared" si="356"/>
        <v>0.96599999999999997</v>
      </c>
      <c r="M361" s="438">
        <f t="shared" si="356"/>
        <v>0.96599999999999997</v>
      </c>
      <c r="N361" s="263"/>
    </row>
    <row r="362" spans="1:14" ht="15" x14ac:dyDescent="0.25">
      <c r="A362" s="265">
        <v>78002</v>
      </c>
      <c r="B362" s="261" t="s">
        <v>494</v>
      </c>
      <c r="C362" s="261">
        <v>2015</v>
      </c>
      <c r="D362" s="261"/>
      <c r="E362" s="261"/>
      <c r="F362" s="438">
        <v>0.91049999999999998</v>
      </c>
      <c r="G362" s="438">
        <v>1.1029</v>
      </c>
      <c r="H362" s="438">
        <f t="shared" si="320"/>
        <v>1.1029</v>
      </c>
      <c r="I362" s="438">
        <f t="shared" ref="I362:J362" si="363">H362</f>
        <v>1.1029</v>
      </c>
      <c r="J362" s="438">
        <f t="shared" si="363"/>
        <v>1.1029</v>
      </c>
      <c r="K362" s="438">
        <f t="shared" si="356"/>
        <v>1.1029</v>
      </c>
      <c r="L362" s="438">
        <f t="shared" si="356"/>
        <v>1.1029</v>
      </c>
      <c r="M362" s="438">
        <f t="shared" si="356"/>
        <v>1.1029</v>
      </c>
      <c r="N362" s="263"/>
    </row>
    <row r="363" spans="1:14" ht="15" x14ac:dyDescent="0.25">
      <c r="A363" s="67">
        <v>78003</v>
      </c>
      <c r="B363" s="261" t="s">
        <v>495</v>
      </c>
      <c r="C363" s="431">
        <v>2023</v>
      </c>
      <c r="F363" s="438" t="s">
        <v>1093</v>
      </c>
      <c r="G363" s="438">
        <v>0.4546</v>
      </c>
      <c r="H363" s="438">
        <f t="shared" si="320"/>
        <v>0.4546</v>
      </c>
      <c r="I363" s="438">
        <f t="shared" ref="I363:J363" si="364">H363</f>
        <v>0.4546</v>
      </c>
      <c r="J363" s="438">
        <f t="shared" si="364"/>
        <v>0.4546</v>
      </c>
      <c r="K363" s="438">
        <f t="shared" si="356"/>
        <v>0.4546</v>
      </c>
      <c r="L363" s="438">
        <f t="shared" si="356"/>
        <v>0.4546</v>
      </c>
      <c r="M363" s="438">
        <f t="shared" si="356"/>
        <v>0.4546</v>
      </c>
      <c r="N363" s="263"/>
    </row>
    <row r="364" spans="1:14" ht="15" x14ac:dyDescent="0.25">
      <c r="A364" s="67">
        <v>78004</v>
      </c>
      <c r="B364" s="261" t="e">
        <v>#N/A</v>
      </c>
      <c r="F364" s="438" t="s">
        <v>1093</v>
      </c>
      <c r="G364" s="438"/>
      <c r="H364" s="438" t="str">
        <f t="shared" si="320"/>
        <v/>
      </c>
      <c r="I364" s="438" t="str">
        <f t="shared" ref="I364:J364" si="365">H364</f>
        <v/>
      </c>
      <c r="J364" s="438" t="str">
        <f t="shared" si="365"/>
        <v/>
      </c>
      <c r="K364" s="438" t="str">
        <f t="shared" si="356"/>
        <v/>
      </c>
      <c r="L364" s="438" t="str">
        <f t="shared" si="356"/>
        <v/>
      </c>
      <c r="M364" s="438" t="str">
        <f t="shared" si="356"/>
        <v/>
      </c>
      <c r="N364" s="263"/>
    </row>
    <row r="365" spans="1:14" ht="15" x14ac:dyDescent="0.25">
      <c r="A365" s="265">
        <v>78005</v>
      </c>
      <c r="B365" s="261" t="s">
        <v>497</v>
      </c>
      <c r="C365" s="261">
        <v>2015</v>
      </c>
      <c r="D365" s="261"/>
      <c r="E365" s="261"/>
      <c r="F365" s="438">
        <v>0.69779999999999998</v>
      </c>
      <c r="G365" s="438">
        <v>0.69779999999999998</v>
      </c>
      <c r="H365" s="438">
        <f t="shared" si="320"/>
        <v>0.69779999999999998</v>
      </c>
      <c r="I365" s="438">
        <f t="shared" ref="I365:J365" si="366">H365</f>
        <v>0.69779999999999998</v>
      </c>
      <c r="J365" s="438">
        <f t="shared" si="366"/>
        <v>0.69779999999999998</v>
      </c>
      <c r="K365" s="438">
        <f t="shared" si="356"/>
        <v>0.69779999999999998</v>
      </c>
      <c r="L365" s="438">
        <f t="shared" si="356"/>
        <v>0.69779999999999998</v>
      </c>
      <c r="M365" s="438">
        <f t="shared" si="356"/>
        <v>0.69779999999999998</v>
      </c>
      <c r="N365" s="263"/>
    </row>
    <row r="366" spans="1:14" ht="15" x14ac:dyDescent="0.25">
      <c r="A366" s="67">
        <v>78009</v>
      </c>
      <c r="B366" s="261" t="e">
        <v>#N/A</v>
      </c>
      <c r="F366" s="438" t="s">
        <v>1093</v>
      </c>
      <c r="G366" s="438"/>
      <c r="H366" s="438" t="str">
        <f t="shared" si="320"/>
        <v/>
      </c>
      <c r="I366" s="438" t="str">
        <f t="shared" ref="I366:J366" si="367">H366</f>
        <v/>
      </c>
      <c r="J366" s="438" t="str">
        <f t="shared" si="367"/>
        <v/>
      </c>
      <c r="K366" s="438" t="str">
        <f t="shared" si="356"/>
        <v/>
      </c>
      <c r="L366" s="438" t="str">
        <f t="shared" si="356"/>
        <v/>
      </c>
      <c r="M366" s="438" t="str">
        <f t="shared" si="356"/>
        <v/>
      </c>
      <c r="N366" s="263"/>
    </row>
    <row r="367" spans="1:14" ht="15" x14ac:dyDescent="0.25">
      <c r="A367" s="265">
        <v>78012</v>
      </c>
      <c r="B367" s="261" t="s">
        <v>499</v>
      </c>
      <c r="C367" s="261">
        <v>2015</v>
      </c>
      <c r="D367" s="261"/>
      <c r="E367" s="261"/>
      <c r="F367" s="438">
        <v>0.77810000000000001</v>
      </c>
      <c r="G367" s="438">
        <v>0.77810000000000001</v>
      </c>
      <c r="H367" s="438">
        <f t="shared" si="320"/>
        <v>0.77810000000000001</v>
      </c>
      <c r="I367" s="438">
        <f t="shared" ref="I367:J367" si="368">H367</f>
        <v>0.77810000000000001</v>
      </c>
      <c r="J367" s="438">
        <f t="shared" si="368"/>
        <v>0.77810000000000001</v>
      </c>
      <c r="K367" s="438">
        <f t="shared" si="356"/>
        <v>0.77810000000000001</v>
      </c>
      <c r="L367" s="438">
        <f t="shared" si="356"/>
        <v>0.77810000000000001</v>
      </c>
      <c r="M367" s="438">
        <f t="shared" si="356"/>
        <v>0.77810000000000001</v>
      </c>
      <c r="N367" s="263"/>
    </row>
    <row r="368" spans="1:14" ht="15" x14ac:dyDescent="0.25">
      <c r="A368" s="67">
        <v>79077</v>
      </c>
      <c r="B368" s="261" t="e">
        <v>#N/A</v>
      </c>
      <c r="F368" s="438" t="s">
        <v>1093</v>
      </c>
      <c r="G368" s="438"/>
      <c r="H368" s="438" t="str">
        <f t="shared" si="320"/>
        <v/>
      </c>
      <c r="I368" s="438" t="str">
        <f t="shared" ref="I368:J368" si="369">H368</f>
        <v/>
      </c>
      <c r="J368" s="438" t="str">
        <f t="shared" si="369"/>
        <v/>
      </c>
      <c r="K368" s="438" t="str">
        <f t="shared" si="356"/>
        <v/>
      </c>
      <c r="L368" s="438" t="str">
        <f t="shared" si="356"/>
        <v/>
      </c>
      <c r="M368" s="438" t="str">
        <f t="shared" si="356"/>
        <v/>
      </c>
      <c r="N368" s="263"/>
    </row>
    <row r="369" spans="1:14" ht="15" x14ac:dyDescent="0.25">
      <c r="A369" s="67">
        <v>79078</v>
      </c>
      <c r="B369" s="261" t="e">
        <v>#N/A</v>
      </c>
      <c r="F369" s="438" t="s">
        <v>1093</v>
      </c>
      <c r="G369" s="438"/>
      <c r="H369" s="438" t="str">
        <f t="shared" si="320"/>
        <v/>
      </c>
      <c r="I369" s="438" t="str">
        <f t="shared" ref="I369:J369" si="370">H369</f>
        <v/>
      </c>
      <c r="J369" s="438" t="str">
        <f t="shared" si="370"/>
        <v/>
      </c>
      <c r="K369" s="438" t="str">
        <f t="shared" si="356"/>
        <v/>
      </c>
      <c r="L369" s="438" t="str">
        <f t="shared" si="356"/>
        <v/>
      </c>
      <c r="M369" s="438" t="str">
        <f t="shared" si="356"/>
        <v/>
      </c>
      <c r="N369" s="263"/>
    </row>
    <row r="370" spans="1:14" ht="15" x14ac:dyDescent="0.25">
      <c r="A370" s="67">
        <v>80116</v>
      </c>
      <c r="B370" s="261" t="e">
        <v>#N/A</v>
      </c>
      <c r="F370" s="438" t="s">
        <v>1093</v>
      </c>
      <c r="G370" s="438"/>
      <c r="H370" s="438" t="str">
        <f t="shared" si="320"/>
        <v/>
      </c>
      <c r="I370" s="438" t="str">
        <f t="shared" ref="I370:J370" si="371">H370</f>
        <v/>
      </c>
      <c r="J370" s="438" t="str">
        <f t="shared" si="371"/>
        <v/>
      </c>
      <c r="K370" s="438" t="str">
        <f t="shared" si="356"/>
        <v/>
      </c>
      <c r="L370" s="438" t="str">
        <f t="shared" si="356"/>
        <v/>
      </c>
      <c r="M370" s="438" t="str">
        <f t="shared" si="356"/>
        <v/>
      </c>
      <c r="N370" s="263"/>
    </row>
    <row r="371" spans="1:14" ht="15" x14ac:dyDescent="0.25">
      <c r="A371" s="67">
        <v>80118</v>
      </c>
      <c r="B371" s="261" t="e">
        <v>#N/A</v>
      </c>
      <c r="F371" s="438" t="s">
        <v>1093</v>
      </c>
      <c r="G371" s="438"/>
      <c r="H371" s="438" t="str">
        <f t="shared" si="320"/>
        <v/>
      </c>
      <c r="I371" s="438" t="str">
        <f t="shared" ref="I371:M386" si="372">H371</f>
        <v/>
      </c>
      <c r="J371" s="438" t="str">
        <f t="shared" si="372"/>
        <v/>
      </c>
      <c r="K371" s="438" t="str">
        <f t="shared" si="372"/>
        <v/>
      </c>
      <c r="L371" s="438" t="str">
        <f t="shared" si="372"/>
        <v/>
      </c>
      <c r="M371" s="438" t="str">
        <f t="shared" si="372"/>
        <v/>
      </c>
      <c r="N371" s="263"/>
    </row>
    <row r="372" spans="1:14" ht="15" x14ac:dyDescent="0.25">
      <c r="A372" s="67">
        <v>80119</v>
      </c>
      <c r="B372" s="261" t="e">
        <v>#N/A</v>
      </c>
      <c r="F372" s="438" t="s">
        <v>1093</v>
      </c>
      <c r="G372" s="438"/>
      <c r="H372" s="438" t="str">
        <f t="shared" si="320"/>
        <v/>
      </c>
      <c r="I372" s="438" t="str">
        <f t="shared" ref="I372:J372" si="373">H372</f>
        <v/>
      </c>
      <c r="J372" s="438" t="str">
        <f t="shared" si="373"/>
        <v/>
      </c>
      <c r="K372" s="438" t="str">
        <f t="shared" si="372"/>
        <v/>
      </c>
      <c r="L372" s="438" t="str">
        <f t="shared" si="372"/>
        <v/>
      </c>
      <c r="M372" s="438" t="str">
        <f t="shared" si="372"/>
        <v/>
      </c>
      <c r="N372" s="263"/>
    </row>
    <row r="373" spans="1:14" ht="15" x14ac:dyDescent="0.25">
      <c r="A373" s="67">
        <v>80121</v>
      </c>
      <c r="B373" s="261" t="e">
        <v>#N/A</v>
      </c>
      <c r="F373" s="438" t="s">
        <v>1093</v>
      </c>
      <c r="G373" s="438"/>
      <c r="H373" s="438" t="str">
        <f t="shared" si="320"/>
        <v/>
      </c>
      <c r="I373" s="438" t="str">
        <f t="shared" ref="I373:J373" si="374">H373</f>
        <v/>
      </c>
      <c r="J373" s="438" t="str">
        <f t="shared" si="374"/>
        <v/>
      </c>
      <c r="K373" s="438" t="str">
        <f t="shared" si="372"/>
        <v/>
      </c>
      <c r="L373" s="438" t="str">
        <f t="shared" si="372"/>
        <v/>
      </c>
      <c r="M373" s="438" t="str">
        <f t="shared" si="372"/>
        <v/>
      </c>
      <c r="N373" s="263"/>
    </row>
    <row r="374" spans="1:14" ht="15" x14ac:dyDescent="0.25">
      <c r="A374" s="265">
        <v>80122</v>
      </c>
      <c r="B374" s="261" t="s">
        <v>506</v>
      </c>
      <c r="C374" s="261">
        <v>2015</v>
      </c>
      <c r="D374" s="261"/>
      <c r="E374" s="261"/>
      <c r="F374" s="438">
        <v>0.76490000000000002</v>
      </c>
      <c r="G374" s="438">
        <v>0.76490000000000002</v>
      </c>
      <c r="H374" s="438">
        <f t="shared" si="320"/>
        <v>0.76490000000000002</v>
      </c>
      <c r="I374" s="438">
        <f t="shared" ref="I374:J374" si="375">H374</f>
        <v>0.76490000000000002</v>
      </c>
      <c r="J374" s="438">
        <f t="shared" si="375"/>
        <v>0.76490000000000002</v>
      </c>
      <c r="K374" s="438">
        <f t="shared" si="372"/>
        <v>0.76490000000000002</v>
      </c>
      <c r="L374" s="438">
        <f t="shared" si="372"/>
        <v>0.76490000000000002</v>
      </c>
      <c r="M374" s="438">
        <f t="shared" si="372"/>
        <v>0.76490000000000002</v>
      </c>
      <c r="N374" s="263"/>
    </row>
    <row r="375" spans="1:14" ht="15" x14ac:dyDescent="0.25">
      <c r="A375" s="265">
        <v>80125</v>
      </c>
      <c r="B375" s="261" t="e">
        <v>#N/A</v>
      </c>
      <c r="C375" s="261">
        <v>2015</v>
      </c>
      <c r="D375" s="261">
        <v>2017</v>
      </c>
      <c r="E375" s="261"/>
      <c r="F375" s="438" t="s">
        <v>1093</v>
      </c>
      <c r="G375" s="438"/>
      <c r="H375" s="438" t="str">
        <f t="shared" si="320"/>
        <v/>
      </c>
      <c r="I375" s="438" t="str">
        <f t="shared" ref="I375:J375" si="376">H375</f>
        <v/>
      </c>
      <c r="J375" s="438" t="str">
        <f t="shared" si="376"/>
        <v/>
      </c>
      <c r="K375" s="438" t="str">
        <f t="shared" si="372"/>
        <v/>
      </c>
      <c r="L375" s="438" t="str">
        <f t="shared" si="372"/>
        <v/>
      </c>
      <c r="M375" s="438" t="str">
        <f t="shared" si="372"/>
        <v/>
      </c>
      <c r="N375" s="263"/>
    </row>
    <row r="376" spans="1:14" ht="15" x14ac:dyDescent="0.25">
      <c r="A376" s="67">
        <v>81094</v>
      </c>
      <c r="B376" s="261" t="e">
        <v>#N/A</v>
      </c>
      <c r="F376" s="438" t="s">
        <v>1093</v>
      </c>
      <c r="G376" s="438"/>
      <c r="H376" s="438" t="str">
        <f t="shared" si="320"/>
        <v/>
      </c>
      <c r="I376" s="438" t="str">
        <f t="shared" ref="I376:J376" si="377">H376</f>
        <v/>
      </c>
      <c r="J376" s="438" t="str">
        <f t="shared" si="377"/>
        <v/>
      </c>
      <c r="K376" s="438" t="str">
        <f t="shared" si="372"/>
        <v/>
      </c>
      <c r="L376" s="438" t="str">
        <f t="shared" si="372"/>
        <v/>
      </c>
      <c r="M376" s="438" t="str">
        <f t="shared" si="372"/>
        <v/>
      </c>
      <c r="N376" s="263"/>
    </row>
    <row r="377" spans="1:14" ht="15" x14ac:dyDescent="0.25">
      <c r="A377" s="67">
        <v>81095</v>
      </c>
      <c r="B377" s="261" t="e">
        <v>#N/A</v>
      </c>
      <c r="F377" s="438" t="s">
        <v>1093</v>
      </c>
      <c r="G377" s="438"/>
      <c r="H377" s="438" t="str">
        <f t="shared" si="320"/>
        <v/>
      </c>
      <c r="I377" s="438" t="str">
        <f t="shared" ref="I377:J377" si="378">H377</f>
        <v/>
      </c>
      <c r="J377" s="438" t="str">
        <f t="shared" si="378"/>
        <v/>
      </c>
      <c r="K377" s="438" t="str">
        <f t="shared" si="372"/>
        <v/>
      </c>
      <c r="L377" s="438" t="str">
        <f t="shared" si="372"/>
        <v/>
      </c>
      <c r="M377" s="438" t="str">
        <f t="shared" si="372"/>
        <v/>
      </c>
      <c r="N377" s="263"/>
    </row>
    <row r="378" spans="1:14" ht="15" x14ac:dyDescent="0.25">
      <c r="A378" s="67">
        <v>81096</v>
      </c>
      <c r="B378" s="261" t="e">
        <v>#N/A</v>
      </c>
      <c r="F378" s="438" t="s">
        <v>1093</v>
      </c>
      <c r="G378" s="438"/>
      <c r="H378" s="438" t="str">
        <f t="shared" si="320"/>
        <v/>
      </c>
      <c r="I378" s="438" t="str">
        <f t="shared" ref="I378:J378" si="379">H378</f>
        <v/>
      </c>
      <c r="J378" s="438" t="str">
        <f t="shared" si="379"/>
        <v/>
      </c>
      <c r="K378" s="438" t="str">
        <f t="shared" si="372"/>
        <v/>
      </c>
      <c r="L378" s="438" t="str">
        <f t="shared" si="372"/>
        <v/>
      </c>
      <c r="M378" s="438" t="str">
        <f t="shared" si="372"/>
        <v/>
      </c>
      <c r="N378" s="263"/>
    </row>
    <row r="379" spans="1:14" ht="15" x14ac:dyDescent="0.25">
      <c r="A379" s="67">
        <v>81097</v>
      </c>
      <c r="B379" s="261" t="e">
        <v>#N/A</v>
      </c>
      <c r="F379" s="438" t="s">
        <v>1093</v>
      </c>
      <c r="G379" s="438"/>
      <c r="H379" s="438" t="str">
        <f t="shared" si="320"/>
        <v/>
      </c>
      <c r="I379" s="438" t="str">
        <f t="shared" ref="I379:J379" si="380">H379</f>
        <v/>
      </c>
      <c r="J379" s="438" t="str">
        <f t="shared" si="380"/>
        <v/>
      </c>
      <c r="K379" s="438" t="str">
        <f t="shared" si="372"/>
        <v/>
      </c>
      <c r="L379" s="438" t="str">
        <f t="shared" si="372"/>
        <v/>
      </c>
      <c r="M379" s="438" t="str">
        <f t="shared" si="372"/>
        <v/>
      </c>
      <c r="N379" s="263"/>
    </row>
    <row r="380" spans="1:14" ht="15" x14ac:dyDescent="0.25">
      <c r="A380" s="67">
        <v>82100</v>
      </c>
      <c r="B380" s="261" t="e">
        <v>#N/A</v>
      </c>
      <c r="F380" s="438" t="s">
        <v>1093</v>
      </c>
      <c r="G380" s="438"/>
      <c r="H380" s="438" t="str">
        <f t="shared" si="320"/>
        <v/>
      </c>
      <c r="I380" s="438" t="str">
        <f t="shared" ref="I380:J380" si="381">H380</f>
        <v/>
      </c>
      <c r="J380" s="438" t="str">
        <f t="shared" si="381"/>
        <v/>
      </c>
      <c r="K380" s="438" t="str">
        <f t="shared" si="372"/>
        <v/>
      </c>
      <c r="L380" s="438" t="str">
        <f t="shared" si="372"/>
        <v/>
      </c>
      <c r="M380" s="438" t="str">
        <f t="shared" si="372"/>
        <v/>
      </c>
      <c r="N380" s="263"/>
    </row>
    <row r="381" spans="1:14" ht="15" x14ac:dyDescent="0.25">
      <c r="A381" s="67">
        <v>82101</v>
      </c>
      <c r="B381" s="261" t="e">
        <v>#N/A</v>
      </c>
      <c r="F381" s="438" t="s">
        <v>1093</v>
      </c>
      <c r="G381" s="438"/>
      <c r="H381" s="438" t="str">
        <f t="shared" si="320"/>
        <v/>
      </c>
      <c r="I381" s="438" t="str">
        <f t="shared" ref="I381:J381" si="382">H381</f>
        <v/>
      </c>
      <c r="J381" s="438" t="str">
        <f t="shared" si="382"/>
        <v/>
      </c>
      <c r="K381" s="438" t="str">
        <f t="shared" si="372"/>
        <v/>
      </c>
      <c r="L381" s="438" t="str">
        <f t="shared" si="372"/>
        <v/>
      </c>
      <c r="M381" s="438" t="str">
        <f t="shared" si="372"/>
        <v/>
      </c>
      <c r="N381" s="263"/>
    </row>
    <row r="382" spans="1:14" ht="15" x14ac:dyDescent="0.25">
      <c r="A382" s="67">
        <v>82105</v>
      </c>
      <c r="B382" s="261" t="e">
        <v>#N/A</v>
      </c>
      <c r="F382" s="438" t="s">
        <v>1093</v>
      </c>
      <c r="G382" s="438"/>
      <c r="H382" s="438" t="str">
        <f t="shared" si="320"/>
        <v/>
      </c>
      <c r="I382" s="438" t="str">
        <f t="shared" ref="I382:J382" si="383">H382</f>
        <v/>
      </c>
      <c r="J382" s="438" t="str">
        <f t="shared" si="383"/>
        <v/>
      </c>
      <c r="K382" s="438" t="str">
        <f t="shared" si="372"/>
        <v/>
      </c>
      <c r="L382" s="438" t="str">
        <f t="shared" si="372"/>
        <v/>
      </c>
      <c r="M382" s="438" t="str">
        <f t="shared" si="372"/>
        <v/>
      </c>
      <c r="N382" s="263"/>
    </row>
    <row r="383" spans="1:14" ht="15" x14ac:dyDescent="0.25">
      <c r="A383" s="67">
        <v>82108</v>
      </c>
      <c r="B383" s="261" t="e">
        <v>#N/A</v>
      </c>
      <c r="F383" s="438" t="s">
        <v>1093</v>
      </c>
      <c r="G383" s="438"/>
      <c r="H383" s="438" t="str">
        <f t="shared" si="320"/>
        <v/>
      </c>
      <c r="I383" s="438" t="str">
        <f t="shared" ref="I383:J383" si="384">H383</f>
        <v/>
      </c>
      <c r="J383" s="438" t="str">
        <f t="shared" si="384"/>
        <v/>
      </c>
      <c r="K383" s="438" t="str">
        <f t="shared" si="372"/>
        <v/>
      </c>
      <c r="L383" s="438" t="str">
        <f t="shared" si="372"/>
        <v/>
      </c>
      <c r="M383" s="438" t="str">
        <f t="shared" si="372"/>
        <v/>
      </c>
      <c r="N383" s="263"/>
    </row>
    <row r="384" spans="1:14" ht="15" x14ac:dyDescent="0.25">
      <c r="A384" s="67">
        <v>83001</v>
      </c>
      <c r="B384" s="261" t="e">
        <v>#N/A</v>
      </c>
      <c r="F384" s="438" t="s">
        <v>1093</v>
      </c>
      <c r="G384" s="438"/>
      <c r="H384" s="438" t="str">
        <f t="shared" ref="H384:H447" si="385">IF(G384&lt;&gt;0,G384,"")</f>
        <v/>
      </c>
      <c r="I384" s="438" t="str">
        <f t="shared" ref="I384:J384" si="386">H384</f>
        <v/>
      </c>
      <c r="J384" s="438" t="str">
        <f t="shared" si="386"/>
        <v/>
      </c>
      <c r="K384" s="438" t="str">
        <f t="shared" si="372"/>
        <v/>
      </c>
      <c r="L384" s="438" t="str">
        <f t="shared" si="372"/>
        <v/>
      </c>
      <c r="M384" s="438" t="str">
        <f t="shared" si="372"/>
        <v/>
      </c>
      <c r="N384" s="263"/>
    </row>
    <row r="385" spans="1:14" ht="15" x14ac:dyDescent="0.25">
      <c r="A385" s="67">
        <v>83002</v>
      </c>
      <c r="B385" s="261" t="e">
        <v>#N/A</v>
      </c>
      <c r="F385" s="438" t="s">
        <v>1093</v>
      </c>
      <c r="G385" s="438"/>
      <c r="H385" s="438" t="str">
        <f t="shared" si="385"/>
        <v/>
      </c>
      <c r="I385" s="438" t="str">
        <f t="shared" ref="I385:J385" si="387">H385</f>
        <v/>
      </c>
      <c r="J385" s="438" t="str">
        <f t="shared" si="387"/>
        <v/>
      </c>
      <c r="K385" s="438" t="str">
        <f t="shared" si="372"/>
        <v/>
      </c>
      <c r="L385" s="438" t="str">
        <f t="shared" si="372"/>
        <v/>
      </c>
      <c r="M385" s="438" t="str">
        <f t="shared" si="372"/>
        <v/>
      </c>
      <c r="N385" s="263"/>
    </row>
    <row r="386" spans="1:14" ht="15" x14ac:dyDescent="0.25">
      <c r="A386" s="67">
        <v>83003</v>
      </c>
      <c r="B386" s="261" t="e">
        <v>#N/A</v>
      </c>
      <c r="F386" s="438" t="s">
        <v>1093</v>
      </c>
      <c r="G386" s="438"/>
      <c r="H386" s="438" t="str">
        <f t="shared" si="385"/>
        <v/>
      </c>
      <c r="I386" s="438" t="str">
        <f t="shared" ref="I386:J386" si="388">H386</f>
        <v/>
      </c>
      <c r="J386" s="438" t="str">
        <f t="shared" si="388"/>
        <v/>
      </c>
      <c r="K386" s="438" t="str">
        <f t="shared" si="372"/>
        <v/>
      </c>
      <c r="L386" s="438" t="str">
        <f t="shared" si="372"/>
        <v/>
      </c>
      <c r="M386" s="438" t="str">
        <f t="shared" si="372"/>
        <v/>
      </c>
      <c r="N386" s="263"/>
    </row>
    <row r="387" spans="1:14" ht="15" x14ac:dyDescent="0.25">
      <c r="A387" s="67">
        <v>83005</v>
      </c>
      <c r="B387" s="261" t="e">
        <v>#N/A</v>
      </c>
      <c r="F387" s="438" t="s">
        <v>1093</v>
      </c>
      <c r="G387" s="438"/>
      <c r="H387" s="438" t="str">
        <f t="shared" si="385"/>
        <v/>
      </c>
      <c r="I387" s="438" t="str">
        <f t="shared" ref="I387:M402" si="389">H387</f>
        <v/>
      </c>
      <c r="J387" s="438" t="str">
        <f t="shared" si="389"/>
        <v/>
      </c>
      <c r="K387" s="438" t="str">
        <f t="shared" si="389"/>
        <v/>
      </c>
      <c r="L387" s="438" t="str">
        <f t="shared" si="389"/>
        <v/>
      </c>
      <c r="M387" s="438" t="str">
        <f t="shared" si="389"/>
        <v/>
      </c>
      <c r="N387" s="263"/>
    </row>
    <row r="388" spans="1:14" ht="15" x14ac:dyDescent="0.25">
      <c r="A388" s="67">
        <v>84001</v>
      </c>
      <c r="B388" s="261" t="e">
        <v>#N/A</v>
      </c>
      <c r="F388" s="438" t="s">
        <v>1093</v>
      </c>
      <c r="G388" s="438"/>
      <c r="H388" s="438" t="str">
        <f t="shared" si="385"/>
        <v/>
      </c>
      <c r="I388" s="438" t="str">
        <f t="shared" ref="I388:J388" si="390">H388</f>
        <v/>
      </c>
      <c r="J388" s="438" t="str">
        <f t="shared" si="390"/>
        <v/>
      </c>
      <c r="K388" s="438" t="str">
        <f t="shared" si="389"/>
        <v/>
      </c>
      <c r="L388" s="438" t="str">
        <f t="shared" si="389"/>
        <v/>
      </c>
      <c r="M388" s="438" t="str">
        <f t="shared" si="389"/>
        <v/>
      </c>
      <c r="N388" s="263"/>
    </row>
    <row r="389" spans="1:14" ht="15" x14ac:dyDescent="0.25">
      <c r="A389" s="265">
        <v>84002</v>
      </c>
      <c r="B389" s="261" t="s">
        <v>521</v>
      </c>
      <c r="C389" s="261">
        <v>2015</v>
      </c>
      <c r="D389" s="261"/>
      <c r="E389" s="261"/>
      <c r="F389" s="438">
        <v>0.70989999999999998</v>
      </c>
      <c r="G389" s="438">
        <v>1.0569</v>
      </c>
      <c r="H389" s="438">
        <f t="shared" si="385"/>
        <v>1.0569</v>
      </c>
      <c r="I389" s="438">
        <f t="shared" ref="I389:J389" si="391">H389</f>
        <v>1.0569</v>
      </c>
      <c r="J389" s="438">
        <f t="shared" si="391"/>
        <v>1.0569</v>
      </c>
      <c r="K389" s="438">
        <f t="shared" si="389"/>
        <v>1.0569</v>
      </c>
      <c r="L389" s="438">
        <f t="shared" si="389"/>
        <v>1.0569</v>
      </c>
      <c r="M389" s="438">
        <f t="shared" si="389"/>
        <v>1.0569</v>
      </c>
      <c r="N389" s="263"/>
    </row>
    <row r="390" spans="1:14" ht="15" x14ac:dyDescent="0.25">
      <c r="A390" s="67">
        <v>84003</v>
      </c>
      <c r="B390" s="261" t="e">
        <v>#N/A</v>
      </c>
      <c r="F390" s="438" t="s">
        <v>1093</v>
      </c>
      <c r="G390" s="438"/>
      <c r="H390" s="438" t="str">
        <f t="shared" si="385"/>
        <v/>
      </c>
      <c r="I390" s="438" t="str">
        <f t="shared" ref="I390:J390" si="392">H390</f>
        <v/>
      </c>
      <c r="J390" s="438" t="str">
        <f t="shared" si="392"/>
        <v/>
      </c>
      <c r="K390" s="438" t="str">
        <f t="shared" si="389"/>
        <v/>
      </c>
      <c r="L390" s="438" t="str">
        <f t="shared" si="389"/>
        <v/>
      </c>
      <c r="M390" s="438" t="str">
        <f t="shared" si="389"/>
        <v/>
      </c>
      <c r="N390" s="263"/>
    </row>
    <row r="391" spans="1:14" ht="15" x14ac:dyDescent="0.25">
      <c r="A391" s="265">
        <v>84004</v>
      </c>
      <c r="B391" s="261" t="s">
        <v>523</v>
      </c>
      <c r="C391" s="261">
        <v>2015</v>
      </c>
      <c r="D391" s="261"/>
      <c r="E391" s="261"/>
      <c r="F391" s="438">
        <v>0.95650000000000002</v>
      </c>
      <c r="G391" s="438">
        <v>0.95650000000000002</v>
      </c>
      <c r="H391" s="438">
        <f t="shared" si="385"/>
        <v>0.95650000000000002</v>
      </c>
      <c r="I391" s="438">
        <f t="shared" ref="I391:J391" si="393">H391</f>
        <v>0.95650000000000002</v>
      </c>
      <c r="J391" s="438">
        <f t="shared" si="393"/>
        <v>0.95650000000000002</v>
      </c>
      <c r="K391" s="438">
        <f t="shared" si="389"/>
        <v>0.95650000000000002</v>
      </c>
      <c r="L391" s="438">
        <f t="shared" si="389"/>
        <v>0.95650000000000002</v>
      </c>
      <c r="M391" s="438">
        <f t="shared" si="389"/>
        <v>0.95650000000000002</v>
      </c>
      <c r="N391" s="263"/>
    </row>
    <row r="392" spans="1:14" ht="15" x14ac:dyDescent="0.25">
      <c r="A392" s="67">
        <v>84005</v>
      </c>
      <c r="B392" s="261" t="e">
        <v>#N/A</v>
      </c>
      <c r="F392" s="438" t="s">
        <v>1093</v>
      </c>
      <c r="G392" s="438"/>
      <c r="H392" s="438" t="str">
        <f t="shared" si="385"/>
        <v/>
      </c>
      <c r="I392" s="438" t="str">
        <f t="shared" ref="I392:J392" si="394">H392</f>
        <v/>
      </c>
      <c r="J392" s="438" t="str">
        <f t="shared" si="394"/>
        <v/>
      </c>
      <c r="K392" s="438" t="str">
        <f t="shared" si="389"/>
        <v/>
      </c>
      <c r="L392" s="438" t="str">
        <f t="shared" si="389"/>
        <v/>
      </c>
      <c r="M392" s="438" t="str">
        <f t="shared" si="389"/>
        <v/>
      </c>
      <c r="N392" s="263"/>
    </row>
    <row r="393" spans="1:14" ht="15" x14ac:dyDescent="0.25">
      <c r="A393" s="67">
        <v>84006</v>
      </c>
      <c r="B393" s="261" t="e">
        <v>#N/A</v>
      </c>
      <c r="F393" s="438" t="s">
        <v>1093</v>
      </c>
      <c r="G393" s="438"/>
      <c r="H393" s="438" t="str">
        <f t="shared" si="385"/>
        <v/>
      </c>
      <c r="I393" s="438" t="str">
        <f t="shared" ref="I393:J393" si="395">H393</f>
        <v/>
      </c>
      <c r="J393" s="438" t="str">
        <f t="shared" si="395"/>
        <v/>
      </c>
      <c r="K393" s="438" t="str">
        <f t="shared" si="389"/>
        <v/>
      </c>
      <c r="L393" s="438" t="str">
        <f t="shared" si="389"/>
        <v/>
      </c>
      <c r="M393" s="438" t="str">
        <f t="shared" si="389"/>
        <v/>
      </c>
      <c r="N393" s="263"/>
    </row>
    <row r="394" spans="1:14" ht="15" x14ac:dyDescent="0.25">
      <c r="A394" s="67">
        <v>85043</v>
      </c>
      <c r="B394" s="261" t="e">
        <v>#N/A</v>
      </c>
      <c r="C394">
        <v>2018</v>
      </c>
      <c r="D394">
        <v>2022</v>
      </c>
      <c r="F394" s="438">
        <v>0.64800000000000002</v>
      </c>
      <c r="G394" s="438"/>
      <c r="H394" s="438" t="str">
        <f t="shared" si="385"/>
        <v/>
      </c>
      <c r="I394" s="438" t="str">
        <f t="shared" ref="I394:J394" si="396">H394</f>
        <v/>
      </c>
      <c r="J394" s="438" t="str">
        <f t="shared" si="396"/>
        <v/>
      </c>
      <c r="K394" s="438" t="str">
        <f t="shared" si="389"/>
        <v/>
      </c>
      <c r="L394" s="438" t="str">
        <f t="shared" si="389"/>
        <v/>
      </c>
      <c r="M394" s="438" t="str">
        <f t="shared" si="389"/>
        <v/>
      </c>
      <c r="N394" s="263"/>
    </row>
    <row r="395" spans="1:14" ht="15" x14ac:dyDescent="0.25">
      <c r="A395" s="265">
        <v>85044</v>
      </c>
      <c r="B395" s="261" t="s">
        <v>527</v>
      </c>
      <c r="C395" s="261">
        <v>2015</v>
      </c>
      <c r="D395" s="261"/>
      <c r="E395" s="261"/>
      <c r="F395" s="438">
        <v>0.7117</v>
      </c>
      <c r="G395" s="438">
        <v>0.7117</v>
      </c>
      <c r="H395" s="438">
        <f t="shared" si="385"/>
        <v>0.7117</v>
      </c>
      <c r="I395" s="438">
        <f t="shared" ref="I395:J395" si="397">H395</f>
        <v>0.7117</v>
      </c>
      <c r="J395" s="438">
        <f t="shared" si="397"/>
        <v>0.7117</v>
      </c>
      <c r="K395" s="438">
        <f t="shared" si="389"/>
        <v>0.7117</v>
      </c>
      <c r="L395" s="438">
        <f t="shared" si="389"/>
        <v>0.7117</v>
      </c>
      <c r="M395" s="438">
        <f t="shared" si="389"/>
        <v>0.7117</v>
      </c>
      <c r="N395" s="263"/>
    </row>
    <row r="396" spans="1:14" ht="15" x14ac:dyDescent="0.25">
      <c r="A396" s="67">
        <v>85045</v>
      </c>
      <c r="B396" s="261" t="e">
        <v>#N/A</v>
      </c>
      <c r="F396" s="438" t="s">
        <v>1093</v>
      </c>
      <c r="G396" s="438"/>
      <c r="H396" s="438" t="str">
        <f t="shared" si="385"/>
        <v/>
      </c>
      <c r="I396" s="438" t="str">
        <f t="shared" ref="I396:J396" si="398">H396</f>
        <v/>
      </c>
      <c r="J396" s="438" t="str">
        <f t="shared" si="398"/>
        <v/>
      </c>
      <c r="K396" s="438" t="str">
        <f t="shared" si="389"/>
        <v/>
      </c>
      <c r="L396" s="438" t="str">
        <f t="shared" si="389"/>
        <v/>
      </c>
      <c r="M396" s="438" t="str">
        <f t="shared" si="389"/>
        <v/>
      </c>
      <c r="N396" s="263"/>
    </row>
    <row r="397" spans="1:14" ht="15" x14ac:dyDescent="0.25">
      <c r="A397" s="67">
        <v>85046</v>
      </c>
      <c r="B397" s="261" t="e">
        <v>#N/A</v>
      </c>
      <c r="F397" s="438" t="s">
        <v>1093</v>
      </c>
      <c r="G397" s="438"/>
      <c r="H397" s="438" t="str">
        <f t="shared" si="385"/>
        <v/>
      </c>
      <c r="I397" s="438" t="str">
        <f t="shared" ref="I397:J397" si="399">H397</f>
        <v/>
      </c>
      <c r="J397" s="438" t="str">
        <f t="shared" si="399"/>
        <v/>
      </c>
      <c r="K397" s="438" t="str">
        <f t="shared" si="389"/>
        <v/>
      </c>
      <c r="L397" s="438" t="str">
        <f t="shared" si="389"/>
        <v/>
      </c>
      <c r="M397" s="438" t="str">
        <f t="shared" si="389"/>
        <v/>
      </c>
      <c r="N397" s="263"/>
    </row>
    <row r="398" spans="1:14" ht="15" x14ac:dyDescent="0.25">
      <c r="A398" s="67">
        <v>85048</v>
      </c>
      <c r="B398" s="261" t="e">
        <v>#N/A</v>
      </c>
      <c r="F398" s="438" t="s">
        <v>1093</v>
      </c>
      <c r="G398" s="438"/>
      <c r="H398" s="438" t="str">
        <f t="shared" si="385"/>
        <v/>
      </c>
      <c r="I398" s="438" t="str">
        <f t="shared" ref="I398:J398" si="400">H398</f>
        <v/>
      </c>
      <c r="J398" s="438" t="str">
        <f t="shared" si="400"/>
        <v/>
      </c>
      <c r="K398" s="438" t="str">
        <f t="shared" si="389"/>
        <v/>
      </c>
      <c r="L398" s="438" t="str">
        <f t="shared" si="389"/>
        <v/>
      </c>
      <c r="M398" s="438" t="str">
        <f t="shared" si="389"/>
        <v/>
      </c>
      <c r="N398" s="263"/>
    </row>
    <row r="399" spans="1:14" ht="15" x14ac:dyDescent="0.25">
      <c r="A399" s="265">
        <v>85049</v>
      </c>
      <c r="B399" s="261" t="s">
        <v>531</v>
      </c>
      <c r="C399" s="261">
        <v>2017</v>
      </c>
      <c r="D399" s="261"/>
      <c r="E399" s="261"/>
      <c r="F399" s="438">
        <v>0.6079</v>
      </c>
      <c r="G399" s="438">
        <v>0.39119999999999999</v>
      </c>
      <c r="H399" s="438">
        <f t="shared" si="385"/>
        <v>0.39119999999999999</v>
      </c>
      <c r="I399" s="438">
        <f t="shared" ref="I399:J399" si="401">H399</f>
        <v>0.39119999999999999</v>
      </c>
      <c r="J399" s="438">
        <f t="shared" si="401"/>
        <v>0.39119999999999999</v>
      </c>
      <c r="K399" s="438">
        <f t="shared" si="389"/>
        <v>0.39119999999999999</v>
      </c>
      <c r="L399" s="438">
        <f t="shared" si="389"/>
        <v>0.39119999999999999</v>
      </c>
      <c r="M399" s="438">
        <f t="shared" si="389"/>
        <v>0.39119999999999999</v>
      </c>
      <c r="N399" s="263"/>
    </row>
    <row r="400" spans="1:14" ht="15" x14ac:dyDescent="0.25">
      <c r="A400" s="67">
        <v>86100</v>
      </c>
      <c r="B400" s="261" t="e">
        <v>#N/A</v>
      </c>
      <c r="F400" s="438" t="s">
        <v>1093</v>
      </c>
      <c r="G400" s="438"/>
      <c r="H400" s="438" t="str">
        <f t="shared" si="385"/>
        <v/>
      </c>
      <c r="I400" s="438" t="str">
        <f t="shared" ref="I400:J400" si="402">H400</f>
        <v/>
      </c>
      <c r="J400" s="438" t="str">
        <f t="shared" si="402"/>
        <v/>
      </c>
      <c r="K400" s="438" t="str">
        <f t="shared" si="389"/>
        <v/>
      </c>
      <c r="L400" s="438" t="str">
        <f t="shared" si="389"/>
        <v/>
      </c>
      <c r="M400" s="438" t="str">
        <f t="shared" si="389"/>
        <v/>
      </c>
      <c r="N400" s="263"/>
    </row>
    <row r="401" spans="1:14" ht="15" x14ac:dyDescent="0.25">
      <c r="A401" s="67">
        <v>87083</v>
      </c>
      <c r="B401" s="261" t="e">
        <v>#N/A</v>
      </c>
      <c r="F401" s="438" t="s">
        <v>1093</v>
      </c>
      <c r="G401" s="438"/>
      <c r="H401" s="438" t="str">
        <f t="shared" si="385"/>
        <v/>
      </c>
      <c r="I401" s="438" t="str">
        <f t="shared" ref="I401:J401" si="403">H401</f>
        <v/>
      </c>
      <c r="J401" s="438" t="str">
        <f t="shared" si="403"/>
        <v/>
      </c>
      <c r="K401" s="438" t="str">
        <f t="shared" si="389"/>
        <v/>
      </c>
      <c r="L401" s="438" t="str">
        <f t="shared" si="389"/>
        <v/>
      </c>
      <c r="M401" s="438" t="str">
        <f t="shared" si="389"/>
        <v/>
      </c>
      <c r="N401" s="263"/>
    </row>
    <row r="402" spans="1:14" ht="15" x14ac:dyDescent="0.25">
      <c r="A402" s="67">
        <v>88072</v>
      </c>
      <c r="B402" s="261" t="e">
        <v>#N/A</v>
      </c>
      <c r="F402" s="438" t="s">
        <v>1093</v>
      </c>
      <c r="G402" s="438"/>
      <c r="H402" s="438" t="str">
        <f t="shared" si="385"/>
        <v/>
      </c>
      <c r="I402" s="438" t="str">
        <f t="shared" ref="I402:J402" si="404">H402</f>
        <v/>
      </c>
      <c r="J402" s="438" t="str">
        <f t="shared" si="404"/>
        <v/>
      </c>
      <c r="K402" s="438" t="str">
        <f t="shared" si="389"/>
        <v/>
      </c>
      <c r="L402" s="438" t="str">
        <f t="shared" si="389"/>
        <v/>
      </c>
      <c r="M402" s="438" t="str">
        <f t="shared" si="389"/>
        <v/>
      </c>
      <c r="N402" s="263"/>
    </row>
    <row r="403" spans="1:14" ht="15" x14ac:dyDescent="0.25">
      <c r="A403" s="67">
        <v>88073</v>
      </c>
      <c r="B403" s="261" t="e">
        <v>#N/A</v>
      </c>
      <c r="F403" s="438" t="s">
        <v>1093</v>
      </c>
      <c r="G403" s="438"/>
      <c r="H403" s="438" t="str">
        <f t="shared" si="385"/>
        <v/>
      </c>
      <c r="I403" s="438" t="str">
        <f t="shared" ref="I403:M418" si="405">H403</f>
        <v/>
      </c>
      <c r="J403" s="438" t="str">
        <f t="shared" si="405"/>
        <v/>
      </c>
      <c r="K403" s="438" t="str">
        <f t="shared" si="405"/>
        <v/>
      </c>
      <c r="L403" s="438" t="str">
        <f t="shared" si="405"/>
        <v/>
      </c>
      <c r="M403" s="438" t="str">
        <f t="shared" si="405"/>
        <v/>
      </c>
      <c r="N403" s="263"/>
    </row>
    <row r="404" spans="1:14" ht="15" x14ac:dyDescent="0.25">
      <c r="A404" s="67">
        <v>88075</v>
      </c>
      <c r="B404" s="261" t="e">
        <v>#N/A</v>
      </c>
      <c r="F404" s="438" t="s">
        <v>1093</v>
      </c>
      <c r="G404" s="438"/>
      <c r="H404" s="438" t="str">
        <f t="shared" si="385"/>
        <v/>
      </c>
      <c r="I404" s="438" t="str">
        <f t="shared" ref="I404:J404" si="406">H404</f>
        <v/>
      </c>
      <c r="J404" s="438" t="str">
        <f t="shared" si="406"/>
        <v/>
      </c>
      <c r="K404" s="438" t="str">
        <f t="shared" si="405"/>
        <v/>
      </c>
      <c r="L404" s="438" t="str">
        <f t="shared" si="405"/>
        <v/>
      </c>
      <c r="M404" s="438" t="str">
        <f t="shared" si="405"/>
        <v/>
      </c>
      <c r="N404" s="263"/>
    </row>
    <row r="405" spans="1:14" ht="15" x14ac:dyDescent="0.25">
      <c r="A405" s="67">
        <v>88080</v>
      </c>
      <c r="B405" s="261" t="e">
        <v>#N/A</v>
      </c>
      <c r="F405" s="438" t="s">
        <v>1093</v>
      </c>
      <c r="G405" s="438"/>
      <c r="H405" s="438" t="str">
        <f t="shared" si="385"/>
        <v/>
      </c>
      <c r="I405" s="438" t="str">
        <f t="shared" ref="I405:J405" si="407">H405</f>
        <v/>
      </c>
      <c r="J405" s="438" t="str">
        <f t="shared" si="407"/>
        <v/>
      </c>
      <c r="K405" s="438" t="str">
        <f t="shared" si="405"/>
        <v/>
      </c>
      <c r="L405" s="438" t="str">
        <f t="shared" si="405"/>
        <v/>
      </c>
      <c r="M405" s="438" t="str">
        <f t="shared" si="405"/>
        <v/>
      </c>
      <c r="N405" s="263"/>
    </row>
    <row r="406" spans="1:14" ht="15" x14ac:dyDescent="0.25">
      <c r="A406" s="67">
        <v>88081</v>
      </c>
      <c r="B406" s="261" t="e">
        <v>#N/A</v>
      </c>
      <c r="F406" s="438" t="s">
        <v>1093</v>
      </c>
      <c r="G406" s="438"/>
      <c r="H406" s="438" t="str">
        <f t="shared" si="385"/>
        <v/>
      </c>
      <c r="I406" s="438" t="str">
        <f t="shared" ref="I406:J406" si="408">H406</f>
        <v/>
      </c>
      <c r="J406" s="438" t="str">
        <f t="shared" si="408"/>
        <v/>
      </c>
      <c r="K406" s="438" t="str">
        <f t="shared" si="405"/>
        <v/>
      </c>
      <c r="L406" s="438" t="str">
        <f t="shared" si="405"/>
        <v/>
      </c>
      <c r="M406" s="438" t="str">
        <f t="shared" si="405"/>
        <v/>
      </c>
      <c r="N406" s="263"/>
    </row>
    <row r="407" spans="1:14" ht="15" x14ac:dyDescent="0.25">
      <c r="A407" s="67">
        <v>89080</v>
      </c>
      <c r="B407" s="261" t="e">
        <v>#N/A</v>
      </c>
      <c r="F407" s="438" t="s">
        <v>1093</v>
      </c>
      <c r="G407" s="438"/>
      <c r="H407" s="438" t="str">
        <f t="shared" si="385"/>
        <v/>
      </c>
      <c r="I407" s="438" t="str">
        <f t="shared" ref="I407:J407" si="409">H407</f>
        <v/>
      </c>
      <c r="J407" s="438" t="str">
        <f t="shared" si="409"/>
        <v/>
      </c>
      <c r="K407" s="438" t="str">
        <f t="shared" si="405"/>
        <v/>
      </c>
      <c r="L407" s="438" t="str">
        <f t="shared" si="405"/>
        <v/>
      </c>
      <c r="M407" s="438" t="str">
        <f t="shared" si="405"/>
        <v/>
      </c>
      <c r="N407" s="263"/>
    </row>
    <row r="408" spans="1:14" ht="15" x14ac:dyDescent="0.25">
      <c r="A408" s="67">
        <v>89087</v>
      </c>
      <c r="B408" s="261" t="e">
        <v>#N/A</v>
      </c>
      <c r="F408" s="438" t="s">
        <v>1093</v>
      </c>
      <c r="G408" s="438"/>
      <c r="H408" s="438" t="str">
        <f t="shared" si="385"/>
        <v/>
      </c>
      <c r="I408" s="438" t="str">
        <f t="shared" ref="I408:J408" si="410">H408</f>
        <v/>
      </c>
      <c r="J408" s="438" t="str">
        <f t="shared" si="410"/>
        <v/>
      </c>
      <c r="K408" s="438" t="str">
        <f t="shared" si="405"/>
        <v/>
      </c>
      <c r="L408" s="438" t="str">
        <f t="shared" si="405"/>
        <v/>
      </c>
      <c r="M408" s="438" t="str">
        <f t="shared" si="405"/>
        <v/>
      </c>
      <c r="N408" s="263"/>
    </row>
    <row r="409" spans="1:14" ht="15" x14ac:dyDescent="0.25">
      <c r="A409" s="67">
        <v>89088</v>
      </c>
      <c r="B409" s="261" t="e">
        <v>#N/A</v>
      </c>
      <c r="F409" s="438" t="s">
        <v>1093</v>
      </c>
      <c r="G409" s="438"/>
      <c r="H409" s="438" t="str">
        <f t="shared" si="385"/>
        <v/>
      </c>
      <c r="I409" s="438" t="str">
        <f t="shared" ref="I409:J409" si="411">H409</f>
        <v/>
      </c>
      <c r="J409" s="438" t="str">
        <f t="shared" si="411"/>
        <v/>
      </c>
      <c r="K409" s="438" t="str">
        <f t="shared" si="405"/>
        <v/>
      </c>
      <c r="L409" s="438" t="str">
        <f t="shared" si="405"/>
        <v/>
      </c>
      <c r="M409" s="438" t="str">
        <f t="shared" si="405"/>
        <v/>
      </c>
      <c r="N409" s="263"/>
    </row>
    <row r="410" spans="1:14" ht="15" x14ac:dyDescent="0.25">
      <c r="A410" s="67">
        <v>89089</v>
      </c>
      <c r="B410" s="261" t="e">
        <v>#N/A</v>
      </c>
      <c r="F410" s="438" t="s">
        <v>1093</v>
      </c>
      <c r="G410" s="438"/>
      <c r="H410" s="438" t="str">
        <f t="shared" si="385"/>
        <v/>
      </c>
      <c r="I410" s="438" t="str">
        <f t="shared" ref="I410:J410" si="412">H410</f>
        <v/>
      </c>
      <c r="J410" s="438" t="str">
        <f t="shared" si="412"/>
        <v/>
      </c>
      <c r="K410" s="438" t="str">
        <f t="shared" si="405"/>
        <v/>
      </c>
      <c r="L410" s="438" t="str">
        <f t="shared" si="405"/>
        <v/>
      </c>
      <c r="M410" s="438" t="str">
        <f t="shared" si="405"/>
        <v/>
      </c>
      <c r="N410" s="263"/>
    </row>
    <row r="411" spans="1:14" ht="15" x14ac:dyDescent="0.25">
      <c r="A411" s="265">
        <v>90075</v>
      </c>
      <c r="B411" s="261" t="s">
        <v>544</v>
      </c>
      <c r="C411" s="261">
        <v>2016</v>
      </c>
      <c r="D411" s="261"/>
      <c r="E411" s="261"/>
      <c r="F411" s="438">
        <v>0.64290000000000003</v>
      </c>
      <c r="G411" s="438">
        <v>0.64290000000000003</v>
      </c>
      <c r="H411" s="438">
        <f t="shared" si="385"/>
        <v>0.64290000000000003</v>
      </c>
      <c r="I411" s="438">
        <f t="shared" ref="I411:J411" si="413">H411</f>
        <v>0.64290000000000003</v>
      </c>
      <c r="J411" s="438">
        <f t="shared" si="413"/>
        <v>0.64290000000000003</v>
      </c>
      <c r="K411" s="438">
        <f t="shared" si="405"/>
        <v>0.64290000000000003</v>
      </c>
      <c r="L411" s="438">
        <f t="shared" si="405"/>
        <v>0.64290000000000003</v>
      </c>
      <c r="M411" s="438">
        <f t="shared" si="405"/>
        <v>0.64290000000000003</v>
      </c>
      <c r="N411" s="263"/>
    </row>
    <row r="412" spans="1:14" ht="15" x14ac:dyDescent="0.25">
      <c r="A412" s="67">
        <v>90076</v>
      </c>
      <c r="B412" s="261" t="e">
        <v>#N/A</v>
      </c>
      <c r="F412" s="438" t="s">
        <v>1093</v>
      </c>
      <c r="G412" s="438"/>
      <c r="H412" s="438" t="str">
        <f t="shared" si="385"/>
        <v/>
      </c>
      <c r="I412" s="438" t="str">
        <f t="shared" ref="I412:J412" si="414">H412</f>
        <v/>
      </c>
      <c r="J412" s="438" t="str">
        <f t="shared" si="414"/>
        <v/>
      </c>
      <c r="K412" s="438" t="str">
        <f t="shared" si="405"/>
        <v/>
      </c>
      <c r="L412" s="438" t="str">
        <f t="shared" si="405"/>
        <v/>
      </c>
      <c r="M412" s="438" t="str">
        <f t="shared" si="405"/>
        <v/>
      </c>
      <c r="N412" s="263"/>
    </row>
    <row r="413" spans="1:14" ht="15" x14ac:dyDescent="0.25">
      <c r="A413" s="67">
        <v>90077</v>
      </c>
      <c r="B413" s="261" t="e">
        <v>#N/A</v>
      </c>
      <c r="F413" s="438" t="s">
        <v>1093</v>
      </c>
      <c r="G413" s="438"/>
      <c r="H413" s="438" t="str">
        <f t="shared" si="385"/>
        <v/>
      </c>
      <c r="I413" s="438" t="str">
        <f t="shared" ref="I413:J413" si="415">H413</f>
        <v/>
      </c>
      <c r="J413" s="438" t="str">
        <f t="shared" si="415"/>
        <v/>
      </c>
      <c r="K413" s="438" t="str">
        <f t="shared" si="405"/>
        <v/>
      </c>
      <c r="L413" s="438" t="str">
        <f t="shared" si="405"/>
        <v/>
      </c>
      <c r="M413" s="438" t="str">
        <f t="shared" si="405"/>
        <v/>
      </c>
      <c r="N413" s="263"/>
    </row>
    <row r="414" spans="1:14" ht="15" x14ac:dyDescent="0.25">
      <c r="A414" s="67">
        <v>90078</v>
      </c>
      <c r="B414" s="261" t="e">
        <v>#N/A</v>
      </c>
      <c r="F414" s="438" t="s">
        <v>1093</v>
      </c>
      <c r="G414" s="438"/>
      <c r="H414" s="438" t="str">
        <f t="shared" si="385"/>
        <v/>
      </c>
      <c r="I414" s="438" t="str">
        <f t="shared" ref="I414:J414" si="416">H414</f>
        <v/>
      </c>
      <c r="J414" s="438" t="str">
        <f t="shared" si="416"/>
        <v/>
      </c>
      <c r="K414" s="438" t="str">
        <f t="shared" si="405"/>
        <v/>
      </c>
      <c r="L414" s="438" t="str">
        <f t="shared" si="405"/>
        <v/>
      </c>
      <c r="M414" s="438" t="str">
        <f t="shared" si="405"/>
        <v/>
      </c>
      <c r="N414" s="263"/>
    </row>
    <row r="415" spans="1:14" ht="15" x14ac:dyDescent="0.25">
      <c r="A415" s="67">
        <v>91091</v>
      </c>
      <c r="B415" s="261" t="e">
        <v>#N/A</v>
      </c>
      <c r="F415" s="438" t="s">
        <v>1093</v>
      </c>
      <c r="G415" s="438"/>
      <c r="H415" s="438" t="str">
        <f t="shared" si="385"/>
        <v/>
      </c>
      <c r="I415" s="438" t="str">
        <f t="shared" ref="I415:J415" si="417">H415</f>
        <v/>
      </c>
      <c r="J415" s="438" t="str">
        <f t="shared" si="417"/>
        <v/>
      </c>
      <c r="K415" s="438" t="str">
        <f t="shared" si="405"/>
        <v/>
      </c>
      <c r="L415" s="438" t="str">
        <f t="shared" si="405"/>
        <v/>
      </c>
      <c r="M415" s="438" t="str">
        <f t="shared" si="405"/>
        <v/>
      </c>
      <c r="N415" s="263"/>
    </row>
    <row r="416" spans="1:14" ht="15" x14ac:dyDescent="0.25">
      <c r="A416" s="67">
        <v>91092</v>
      </c>
      <c r="B416" s="261" t="s">
        <v>549</v>
      </c>
      <c r="F416" s="438">
        <v>0.75570000000000004</v>
      </c>
      <c r="G416" s="438">
        <v>0.75570000000000004</v>
      </c>
      <c r="H416" s="438">
        <f t="shared" si="385"/>
        <v>0.75570000000000004</v>
      </c>
      <c r="I416" s="438">
        <f t="shared" ref="I416:J416" si="418">H416</f>
        <v>0.75570000000000004</v>
      </c>
      <c r="J416" s="438">
        <f t="shared" si="418"/>
        <v>0.75570000000000004</v>
      </c>
      <c r="K416" s="438">
        <f t="shared" si="405"/>
        <v>0.75570000000000004</v>
      </c>
      <c r="L416" s="438">
        <f t="shared" si="405"/>
        <v>0.75570000000000004</v>
      </c>
      <c r="M416" s="438">
        <f t="shared" si="405"/>
        <v>0.75570000000000004</v>
      </c>
      <c r="N416" s="263"/>
    </row>
    <row r="417" spans="1:14" ht="15" x14ac:dyDescent="0.25">
      <c r="A417" s="67">
        <v>91093</v>
      </c>
      <c r="B417" s="261" t="e">
        <v>#N/A</v>
      </c>
      <c r="F417" s="438" t="s">
        <v>1093</v>
      </c>
      <c r="G417" s="438"/>
      <c r="H417" s="438" t="str">
        <f t="shared" si="385"/>
        <v/>
      </c>
      <c r="I417" s="438" t="str">
        <f t="shared" ref="I417:J417" si="419">H417</f>
        <v/>
      </c>
      <c r="J417" s="438" t="str">
        <f t="shared" si="419"/>
        <v/>
      </c>
      <c r="K417" s="438" t="str">
        <f t="shared" si="405"/>
        <v/>
      </c>
      <c r="L417" s="438" t="str">
        <f t="shared" si="405"/>
        <v/>
      </c>
      <c r="M417" s="438" t="str">
        <f t="shared" si="405"/>
        <v/>
      </c>
      <c r="N417" s="263"/>
    </row>
    <row r="418" spans="1:14" ht="15" x14ac:dyDescent="0.25">
      <c r="A418" s="67">
        <v>91095</v>
      </c>
      <c r="B418" s="261" t="s">
        <v>551</v>
      </c>
      <c r="F418" s="438">
        <v>0.68140000000000001</v>
      </c>
      <c r="G418" s="438">
        <v>0.68140000000000001</v>
      </c>
      <c r="H418" s="438">
        <f t="shared" si="385"/>
        <v>0.68140000000000001</v>
      </c>
      <c r="I418" s="438">
        <f t="shared" ref="I418:J418" si="420">H418</f>
        <v>0.68140000000000001</v>
      </c>
      <c r="J418" s="438">
        <f t="shared" si="420"/>
        <v>0.68140000000000001</v>
      </c>
      <c r="K418" s="438">
        <f t="shared" si="405"/>
        <v>0.68140000000000001</v>
      </c>
      <c r="L418" s="438">
        <f t="shared" si="405"/>
        <v>0.68140000000000001</v>
      </c>
      <c r="M418" s="438">
        <f t="shared" si="405"/>
        <v>0.68140000000000001</v>
      </c>
      <c r="N418" s="263"/>
    </row>
    <row r="419" spans="1:14" ht="15" x14ac:dyDescent="0.25">
      <c r="A419" s="67">
        <v>92087</v>
      </c>
      <c r="B419" s="261" t="e">
        <v>#N/A</v>
      </c>
      <c r="F419" s="438" t="s">
        <v>1093</v>
      </c>
      <c r="G419" s="438"/>
      <c r="H419" s="438" t="str">
        <f t="shared" si="385"/>
        <v/>
      </c>
      <c r="I419" s="438" t="str">
        <f t="shared" ref="I419:M434" si="421">H419</f>
        <v/>
      </c>
      <c r="J419" s="438" t="str">
        <f t="shared" si="421"/>
        <v/>
      </c>
      <c r="K419" s="438" t="str">
        <f t="shared" si="421"/>
        <v/>
      </c>
      <c r="L419" s="438" t="str">
        <f t="shared" si="421"/>
        <v/>
      </c>
      <c r="M419" s="438" t="str">
        <f t="shared" si="421"/>
        <v/>
      </c>
      <c r="N419" s="263"/>
    </row>
    <row r="420" spans="1:14" ht="15" x14ac:dyDescent="0.25">
      <c r="A420" s="67">
        <v>92088</v>
      </c>
      <c r="B420" s="261" t="e">
        <v>#N/A</v>
      </c>
      <c r="F420" s="438" t="s">
        <v>1093</v>
      </c>
      <c r="G420" s="438"/>
      <c r="H420" s="438" t="str">
        <f t="shared" si="385"/>
        <v/>
      </c>
      <c r="I420" s="438" t="str">
        <f t="shared" ref="I420:J420" si="422">H420</f>
        <v/>
      </c>
      <c r="J420" s="438" t="str">
        <f t="shared" si="422"/>
        <v/>
      </c>
      <c r="K420" s="438" t="str">
        <f t="shared" si="421"/>
        <v/>
      </c>
      <c r="L420" s="438" t="str">
        <f t="shared" si="421"/>
        <v/>
      </c>
      <c r="M420" s="438" t="str">
        <f t="shared" si="421"/>
        <v/>
      </c>
      <c r="N420" s="263"/>
    </row>
    <row r="421" spans="1:14" ht="15" x14ac:dyDescent="0.25">
      <c r="A421" s="67">
        <v>92089</v>
      </c>
      <c r="B421" s="261" t="e">
        <v>#N/A</v>
      </c>
      <c r="F421" s="438" t="s">
        <v>1093</v>
      </c>
      <c r="G421" s="438"/>
      <c r="H421" s="438" t="str">
        <f t="shared" si="385"/>
        <v/>
      </c>
      <c r="I421" s="438" t="str">
        <f t="shared" ref="I421:J421" si="423">H421</f>
        <v/>
      </c>
      <c r="J421" s="438" t="str">
        <f t="shared" si="423"/>
        <v/>
      </c>
      <c r="K421" s="438" t="str">
        <f t="shared" si="421"/>
        <v/>
      </c>
      <c r="L421" s="438" t="str">
        <f t="shared" si="421"/>
        <v/>
      </c>
      <c r="M421" s="438" t="str">
        <f t="shared" si="421"/>
        <v/>
      </c>
      <c r="N421" s="263"/>
    </row>
    <row r="422" spans="1:14" ht="15" x14ac:dyDescent="0.25">
      <c r="A422" s="67">
        <v>92090</v>
      </c>
      <c r="B422" s="261" t="e">
        <v>#N/A</v>
      </c>
      <c r="F422" s="438" t="s">
        <v>1093</v>
      </c>
      <c r="G422" s="438"/>
      <c r="H422" s="438" t="str">
        <f t="shared" si="385"/>
        <v/>
      </c>
      <c r="I422" s="438" t="str">
        <f t="shared" ref="I422:J422" si="424">H422</f>
        <v/>
      </c>
      <c r="J422" s="438" t="str">
        <f t="shared" si="424"/>
        <v/>
      </c>
      <c r="K422" s="438" t="str">
        <f t="shared" si="421"/>
        <v/>
      </c>
      <c r="L422" s="438" t="str">
        <f t="shared" si="421"/>
        <v/>
      </c>
      <c r="M422" s="438" t="str">
        <f t="shared" si="421"/>
        <v/>
      </c>
      <c r="N422" s="263"/>
    </row>
    <row r="423" spans="1:14" ht="15" x14ac:dyDescent="0.25">
      <c r="A423" s="67">
        <v>92091</v>
      </c>
      <c r="B423" s="261" t="e">
        <v>#N/A</v>
      </c>
      <c r="F423" s="438" t="s">
        <v>1093</v>
      </c>
      <c r="G423" s="438"/>
      <c r="H423" s="438" t="str">
        <f t="shared" si="385"/>
        <v/>
      </c>
      <c r="I423" s="438" t="str">
        <f t="shared" ref="I423:J423" si="425">H423</f>
        <v/>
      </c>
      <c r="J423" s="438" t="str">
        <f t="shared" si="425"/>
        <v/>
      </c>
      <c r="K423" s="438" t="str">
        <f t="shared" si="421"/>
        <v/>
      </c>
      <c r="L423" s="438" t="str">
        <f t="shared" si="421"/>
        <v/>
      </c>
      <c r="M423" s="438" t="str">
        <f t="shared" si="421"/>
        <v/>
      </c>
      <c r="N423" s="263"/>
    </row>
    <row r="424" spans="1:14" ht="15" x14ac:dyDescent="0.25">
      <c r="A424" s="67">
        <v>93120</v>
      </c>
      <c r="B424" s="261" t="e">
        <v>#N/A</v>
      </c>
      <c r="F424" s="438" t="s">
        <v>1093</v>
      </c>
      <c r="G424" s="438"/>
      <c r="H424" s="438" t="str">
        <f t="shared" si="385"/>
        <v/>
      </c>
      <c r="I424" s="438" t="str">
        <f t="shared" ref="I424:J424" si="426">H424</f>
        <v/>
      </c>
      <c r="J424" s="438" t="str">
        <f t="shared" si="426"/>
        <v/>
      </c>
      <c r="K424" s="438" t="str">
        <f t="shared" si="421"/>
        <v/>
      </c>
      <c r="L424" s="438" t="str">
        <f t="shared" si="421"/>
        <v/>
      </c>
      <c r="M424" s="438" t="str">
        <f t="shared" si="421"/>
        <v/>
      </c>
      <c r="N424" s="263"/>
    </row>
    <row r="425" spans="1:14" ht="15" x14ac:dyDescent="0.25">
      <c r="A425" s="67">
        <v>93121</v>
      </c>
      <c r="B425" s="261" t="e">
        <v>#N/A</v>
      </c>
      <c r="F425" s="438" t="s">
        <v>1093</v>
      </c>
      <c r="G425" s="438"/>
      <c r="H425" s="438" t="str">
        <f t="shared" si="385"/>
        <v/>
      </c>
      <c r="I425" s="438" t="str">
        <f t="shared" ref="I425:J425" si="427">H425</f>
        <v/>
      </c>
      <c r="J425" s="438" t="str">
        <f t="shared" si="427"/>
        <v/>
      </c>
      <c r="K425" s="438" t="str">
        <f t="shared" si="421"/>
        <v/>
      </c>
      <c r="L425" s="438" t="str">
        <f t="shared" si="421"/>
        <v/>
      </c>
      <c r="M425" s="438" t="str">
        <f t="shared" si="421"/>
        <v/>
      </c>
      <c r="N425" s="263"/>
    </row>
    <row r="426" spans="1:14" ht="15" x14ac:dyDescent="0.25">
      <c r="A426" s="67">
        <v>93123</v>
      </c>
      <c r="B426" s="261" t="e">
        <v>#N/A</v>
      </c>
      <c r="F426" s="438" t="s">
        <v>1093</v>
      </c>
      <c r="G426" s="438"/>
      <c r="H426" s="438" t="str">
        <f t="shared" si="385"/>
        <v/>
      </c>
      <c r="I426" s="438" t="str">
        <f t="shared" ref="I426:J426" si="428">H426</f>
        <v/>
      </c>
      <c r="J426" s="438" t="str">
        <f t="shared" si="428"/>
        <v/>
      </c>
      <c r="K426" s="438" t="str">
        <f t="shared" si="421"/>
        <v/>
      </c>
      <c r="L426" s="438" t="str">
        <f t="shared" si="421"/>
        <v/>
      </c>
      <c r="M426" s="438" t="str">
        <f t="shared" si="421"/>
        <v/>
      </c>
      <c r="N426" s="263"/>
    </row>
    <row r="427" spans="1:14" ht="15" x14ac:dyDescent="0.25">
      <c r="A427" s="67">
        <v>93124</v>
      </c>
      <c r="B427" s="261" t="e">
        <v>#N/A</v>
      </c>
      <c r="F427" s="438" t="s">
        <v>1093</v>
      </c>
      <c r="G427" s="438"/>
      <c r="H427" s="438" t="str">
        <f t="shared" si="385"/>
        <v/>
      </c>
      <c r="I427" s="438" t="str">
        <f t="shared" ref="I427:J427" si="429">H427</f>
        <v/>
      </c>
      <c r="J427" s="438" t="str">
        <f t="shared" si="429"/>
        <v/>
      </c>
      <c r="K427" s="438" t="str">
        <f t="shared" si="421"/>
        <v/>
      </c>
      <c r="L427" s="438" t="str">
        <f t="shared" si="421"/>
        <v/>
      </c>
      <c r="M427" s="438" t="str">
        <f t="shared" si="421"/>
        <v/>
      </c>
      <c r="N427" s="263"/>
    </row>
    <row r="428" spans="1:14" ht="15" x14ac:dyDescent="0.25">
      <c r="A428" s="265">
        <v>94076</v>
      </c>
      <c r="B428" s="261" t="s">
        <v>561</v>
      </c>
      <c r="C428" s="261">
        <v>2015</v>
      </c>
      <c r="D428" s="261"/>
      <c r="E428" s="261"/>
      <c r="F428" s="438">
        <v>0.76049999999999995</v>
      </c>
      <c r="G428" s="438">
        <v>0.76049999999999995</v>
      </c>
      <c r="H428" s="438">
        <f t="shared" si="385"/>
        <v>0.76049999999999995</v>
      </c>
      <c r="I428" s="438">
        <f t="shared" ref="I428:J428" si="430">H428</f>
        <v>0.76049999999999995</v>
      </c>
      <c r="J428" s="438">
        <f t="shared" si="430"/>
        <v>0.76049999999999995</v>
      </c>
      <c r="K428" s="438">
        <f t="shared" si="421"/>
        <v>0.76049999999999995</v>
      </c>
      <c r="L428" s="438">
        <f t="shared" si="421"/>
        <v>0.76049999999999995</v>
      </c>
      <c r="M428" s="438">
        <f t="shared" si="421"/>
        <v>0.76049999999999995</v>
      </c>
      <c r="N428" s="263"/>
    </row>
    <row r="429" spans="1:14" ht="15" x14ac:dyDescent="0.25">
      <c r="A429" s="67">
        <v>94078</v>
      </c>
      <c r="B429" s="261" t="e">
        <v>#N/A</v>
      </c>
      <c r="F429" s="438" t="s">
        <v>1093</v>
      </c>
      <c r="G429" s="438"/>
      <c r="H429" s="438" t="str">
        <f t="shared" si="385"/>
        <v/>
      </c>
      <c r="I429" s="438" t="str">
        <f t="shared" ref="I429:J429" si="431">H429</f>
        <v/>
      </c>
      <c r="J429" s="438" t="str">
        <f t="shared" si="431"/>
        <v/>
      </c>
      <c r="K429" s="438" t="str">
        <f t="shared" si="421"/>
        <v/>
      </c>
      <c r="L429" s="438" t="str">
        <f t="shared" si="421"/>
        <v/>
      </c>
      <c r="M429" s="438" t="str">
        <f t="shared" si="421"/>
        <v/>
      </c>
      <c r="N429" s="263"/>
    </row>
    <row r="430" spans="1:14" ht="15" x14ac:dyDescent="0.25">
      <c r="A430" s="67">
        <v>94083</v>
      </c>
      <c r="B430" s="261" t="e">
        <v>#N/A</v>
      </c>
      <c r="F430" s="438" t="s">
        <v>1093</v>
      </c>
      <c r="G430" s="438"/>
      <c r="H430" s="438" t="str">
        <f t="shared" si="385"/>
        <v/>
      </c>
      <c r="I430" s="438" t="str">
        <f t="shared" ref="I430:J430" si="432">H430</f>
        <v/>
      </c>
      <c r="J430" s="438" t="str">
        <f t="shared" si="432"/>
        <v/>
      </c>
      <c r="K430" s="438" t="str">
        <f t="shared" si="421"/>
        <v/>
      </c>
      <c r="L430" s="438" t="str">
        <f t="shared" si="421"/>
        <v/>
      </c>
      <c r="M430" s="438" t="str">
        <f t="shared" si="421"/>
        <v/>
      </c>
      <c r="N430" s="263"/>
    </row>
    <row r="431" spans="1:14" ht="15" x14ac:dyDescent="0.25">
      <c r="A431" s="67">
        <v>94086</v>
      </c>
      <c r="B431" s="261" t="e">
        <v>#N/A</v>
      </c>
      <c r="F431" s="438" t="s">
        <v>1093</v>
      </c>
      <c r="G431" s="438"/>
      <c r="H431" s="438" t="str">
        <f t="shared" si="385"/>
        <v/>
      </c>
      <c r="I431" s="438" t="str">
        <f t="shared" ref="I431:J431" si="433">H431</f>
        <v/>
      </c>
      <c r="J431" s="438" t="str">
        <f t="shared" si="433"/>
        <v/>
      </c>
      <c r="K431" s="438" t="str">
        <f t="shared" si="421"/>
        <v/>
      </c>
      <c r="L431" s="438" t="str">
        <f t="shared" si="421"/>
        <v/>
      </c>
      <c r="M431" s="438" t="str">
        <f t="shared" si="421"/>
        <v/>
      </c>
      <c r="N431" s="263"/>
    </row>
    <row r="432" spans="1:14" ht="15" x14ac:dyDescent="0.25">
      <c r="A432" s="67">
        <v>94087</v>
      </c>
      <c r="B432" s="261" t="e">
        <v>#N/A</v>
      </c>
      <c r="F432" s="438" t="s">
        <v>1093</v>
      </c>
      <c r="G432" s="438"/>
      <c r="H432" s="438" t="str">
        <f t="shared" si="385"/>
        <v/>
      </c>
      <c r="I432" s="438" t="str">
        <f t="shared" ref="I432:J432" si="434">H432</f>
        <v/>
      </c>
      <c r="J432" s="438" t="str">
        <f t="shared" si="434"/>
        <v/>
      </c>
      <c r="K432" s="438" t="str">
        <f t="shared" si="421"/>
        <v/>
      </c>
      <c r="L432" s="438" t="str">
        <f t="shared" si="421"/>
        <v/>
      </c>
      <c r="M432" s="438" t="str">
        <f t="shared" si="421"/>
        <v/>
      </c>
      <c r="N432" s="263"/>
    </row>
    <row r="433" spans="1:14" ht="15" x14ac:dyDescent="0.25">
      <c r="A433" s="67">
        <v>95059</v>
      </c>
      <c r="B433" s="261" t="e">
        <v>#N/A</v>
      </c>
      <c r="F433" s="438" t="s">
        <v>1093</v>
      </c>
      <c r="G433" s="438"/>
      <c r="H433" s="438" t="str">
        <f t="shared" si="385"/>
        <v/>
      </c>
      <c r="I433" s="438" t="str">
        <f t="shared" ref="I433:J433" si="435">H433</f>
        <v/>
      </c>
      <c r="J433" s="438" t="str">
        <f t="shared" si="435"/>
        <v/>
      </c>
      <c r="K433" s="438" t="str">
        <f t="shared" si="421"/>
        <v/>
      </c>
      <c r="L433" s="438" t="str">
        <f t="shared" si="421"/>
        <v/>
      </c>
      <c r="M433" s="438" t="str">
        <f t="shared" si="421"/>
        <v/>
      </c>
      <c r="N433" s="263"/>
    </row>
    <row r="434" spans="1:14" ht="15" x14ac:dyDescent="0.25">
      <c r="A434" s="67">
        <v>96088</v>
      </c>
      <c r="B434" s="261" t="s">
        <v>567</v>
      </c>
      <c r="F434" s="438">
        <v>0.6774</v>
      </c>
      <c r="G434" s="438">
        <v>0.6774</v>
      </c>
      <c r="H434" s="438">
        <f t="shared" si="385"/>
        <v>0.6774</v>
      </c>
      <c r="I434" s="438">
        <f t="shared" ref="I434:J434" si="436">H434</f>
        <v>0.6774</v>
      </c>
      <c r="J434" s="438">
        <f t="shared" si="436"/>
        <v>0.6774</v>
      </c>
      <c r="K434" s="438">
        <f t="shared" si="421"/>
        <v>0.6774</v>
      </c>
      <c r="L434" s="438">
        <f t="shared" si="421"/>
        <v>0.6774</v>
      </c>
      <c r="M434" s="438">
        <f t="shared" si="421"/>
        <v>0.6774</v>
      </c>
      <c r="N434" s="263"/>
    </row>
    <row r="435" spans="1:14" ht="15" x14ac:dyDescent="0.25">
      <c r="A435" s="265">
        <v>96089</v>
      </c>
      <c r="B435" s="261" t="s">
        <v>568</v>
      </c>
      <c r="C435" s="261">
        <v>2015</v>
      </c>
      <c r="D435" s="261"/>
      <c r="E435" s="261"/>
      <c r="F435" s="438">
        <v>0.8085</v>
      </c>
      <c r="G435" s="438">
        <v>1.2229000000000001</v>
      </c>
      <c r="H435" s="438">
        <f t="shared" si="385"/>
        <v>1.2229000000000001</v>
      </c>
      <c r="I435" s="438">
        <f t="shared" ref="I435:M450" si="437">H435</f>
        <v>1.2229000000000001</v>
      </c>
      <c r="J435" s="438">
        <f t="shared" si="437"/>
        <v>1.2229000000000001</v>
      </c>
      <c r="K435" s="438">
        <f t="shared" si="437"/>
        <v>1.2229000000000001</v>
      </c>
      <c r="L435" s="438">
        <f t="shared" si="437"/>
        <v>1.2229000000000001</v>
      </c>
      <c r="M435" s="438">
        <f t="shared" si="437"/>
        <v>1.2229000000000001</v>
      </c>
      <c r="N435" s="263"/>
    </row>
    <row r="436" spans="1:14" ht="15" x14ac:dyDescent="0.25">
      <c r="A436" s="67">
        <v>96090</v>
      </c>
      <c r="B436" s="261" t="e">
        <v>#N/A</v>
      </c>
      <c r="F436" s="438" t="s">
        <v>1093</v>
      </c>
      <c r="G436" s="438"/>
      <c r="H436" s="438" t="str">
        <f t="shared" si="385"/>
        <v/>
      </c>
      <c r="I436" s="438" t="str">
        <f t="shared" ref="I436:J436" si="438">H436</f>
        <v/>
      </c>
      <c r="J436" s="438" t="str">
        <f t="shared" si="438"/>
        <v/>
      </c>
      <c r="K436" s="438" t="str">
        <f t="shared" si="437"/>
        <v/>
      </c>
      <c r="L436" s="438" t="str">
        <f t="shared" si="437"/>
        <v/>
      </c>
      <c r="M436" s="438" t="str">
        <f t="shared" si="437"/>
        <v/>
      </c>
      <c r="N436" s="263"/>
    </row>
    <row r="437" spans="1:14" ht="15" x14ac:dyDescent="0.25">
      <c r="A437" s="67">
        <v>96091</v>
      </c>
      <c r="B437" s="261" t="e">
        <v>#N/A</v>
      </c>
      <c r="F437" s="438" t="s">
        <v>1093</v>
      </c>
      <c r="G437" s="438"/>
      <c r="H437" s="438" t="str">
        <f t="shared" si="385"/>
        <v/>
      </c>
      <c r="I437" s="438" t="str">
        <f t="shared" ref="I437:J437" si="439">H437</f>
        <v/>
      </c>
      <c r="J437" s="438" t="str">
        <f t="shared" si="439"/>
        <v/>
      </c>
      <c r="K437" s="438" t="str">
        <f t="shared" si="437"/>
        <v/>
      </c>
      <c r="L437" s="438" t="str">
        <f t="shared" si="437"/>
        <v/>
      </c>
      <c r="M437" s="438" t="str">
        <f t="shared" si="437"/>
        <v/>
      </c>
      <c r="N437" s="263"/>
    </row>
    <row r="438" spans="1:14" ht="15" x14ac:dyDescent="0.25">
      <c r="A438" s="67">
        <v>96092</v>
      </c>
      <c r="B438" s="261" t="e">
        <v>#N/A</v>
      </c>
      <c r="F438" s="438" t="s">
        <v>1093</v>
      </c>
      <c r="G438" s="438"/>
      <c r="H438" s="438" t="str">
        <f t="shared" si="385"/>
        <v/>
      </c>
      <c r="I438" s="438" t="str">
        <f t="shared" ref="I438:J438" si="440">H438</f>
        <v/>
      </c>
      <c r="J438" s="438" t="str">
        <f t="shared" si="440"/>
        <v/>
      </c>
      <c r="K438" s="438" t="str">
        <f t="shared" si="437"/>
        <v/>
      </c>
      <c r="L438" s="438" t="str">
        <f t="shared" si="437"/>
        <v/>
      </c>
      <c r="M438" s="438" t="str">
        <f t="shared" si="437"/>
        <v/>
      </c>
      <c r="N438" s="263"/>
    </row>
    <row r="439" spans="1:14" ht="15" x14ac:dyDescent="0.25">
      <c r="A439" s="67">
        <v>96093</v>
      </c>
      <c r="B439" s="261" t="e">
        <v>#N/A</v>
      </c>
      <c r="F439" s="438" t="s">
        <v>1093</v>
      </c>
      <c r="G439" s="438"/>
      <c r="H439" s="438" t="str">
        <f t="shared" si="385"/>
        <v/>
      </c>
      <c r="I439" s="438" t="str">
        <f t="shared" ref="I439:J439" si="441">H439</f>
        <v/>
      </c>
      <c r="J439" s="438" t="str">
        <f t="shared" si="441"/>
        <v/>
      </c>
      <c r="K439" s="438" t="str">
        <f t="shared" si="437"/>
        <v/>
      </c>
      <c r="L439" s="438" t="str">
        <f t="shared" si="437"/>
        <v/>
      </c>
      <c r="M439" s="438" t="str">
        <f t="shared" si="437"/>
        <v/>
      </c>
      <c r="N439" s="263"/>
    </row>
    <row r="440" spans="1:14" ht="15" x14ac:dyDescent="0.25">
      <c r="A440" s="67">
        <v>96094</v>
      </c>
      <c r="B440" s="261" t="e">
        <v>#N/A</v>
      </c>
      <c r="F440" s="438" t="s">
        <v>1093</v>
      </c>
      <c r="G440" s="438"/>
      <c r="H440" s="438" t="str">
        <f t="shared" si="385"/>
        <v/>
      </c>
      <c r="I440" s="438" t="str">
        <f t="shared" ref="I440:J440" si="442">H440</f>
        <v/>
      </c>
      <c r="J440" s="438" t="str">
        <f t="shared" si="442"/>
        <v/>
      </c>
      <c r="K440" s="438" t="str">
        <f t="shared" si="437"/>
        <v/>
      </c>
      <c r="L440" s="438" t="str">
        <f t="shared" si="437"/>
        <v/>
      </c>
      <c r="M440" s="438" t="str">
        <f t="shared" si="437"/>
        <v/>
      </c>
      <c r="N440" s="263"/>
    </row>
    <row r="441" spans="1:14" ht="15" x14ac:dyDescent="0.25">
      <c r="A441" s="67">
        <v>96095</v>
      </c>
      <c r="B441" s="261" t="e">
        <v>#N/A</v>
      </c>
      <c r="F441" s="438" t="s">
        <v>1093</v>
      </c>
      <c r="G441" s="438"/>
      <c r="H441" s="438" t="str">
        <f t="shared" si="385"/>
        <v/>
      </c>
      <c r="I441" s="438" t="str">
        <f t="shared" ref="I441:J441" si="443">H441</f>
        <v/>
      </c>
      <c r="J441" s="438" t="str">
        <f t="shared" si="443"/>
        <v/>
      </c>
      <c r="K441" s="438" t="str">
        <f t="shared" si="437"/>
        <v/>
      </c>
      <c r="L441" s="438" t="str">
        <f t="shared" si="437"/>
        <v/>
      </c>
      <c r="M441" s="438" t="str">
        <f t="shared" si="437"/>
        <v/>
      </c>
      <c r="N441" s="263"/>
    </row>
    <row r="442" spans="1:14" ht="15" x14ac:dyDescent="0.25">
      <c r="A442" s="67">
        <v>96098</v>
      </c>
      <c r="B442" s="261" t="e">
        <v>#N/A</v>
      </c>
      <c r="F442" s="438" t="s">
        <v>1093</v>
      </c>
      <c r="G442" s="438"/>
      <c r="H442" s="438" t="str">
        <f t="shared" si="385"/>
        <v/>
      </c>
      <c r="I442" s="438" t="str">
        <f t="shared" ref="I442:J442" si="444">H442</f>
        <v/>
      </c>
      <c r="J442" s="438" t="str">
        <f t="shared" si="444"/>
        <v/>
      </c>
      <c r="K442" s="438" t="str">
        <f t="shared" si="437"/>
        <v/>
      </c>
      <c r="L442" s="438" t="str">
        <f t="shared" si="437"/>
        <v/>
      </c>
      <c r="M442" s="438" t="str">
        <f t="shared" si="437"/>
        <v/>
      </c>
      <c r="N442" s="263"/>
    </row>
    <row r="443" spans="1:14" ht="15" x14ac:dyDescent="0.25">
      <c r="A443" s="67">
        <v>96099</v>
      </c>
      <c r="B443" s="261" t="e">
        <v>#N/A</v>
      </c>
      <c r="F443" s="438" t="s">
        <v>1093</v>
      </c>
      <c r="G443" s="438"/>
      <c r="H443" s="438" t="str">
        <f t="shared" si="385"/>
        <v/>
      </c>
      <c r="I443" s="438" t="str">
        <f t="shared" ref="I443:J443" si="445">H443</f>
        <v/>
      </c>
      <c r="J443" s="438" t="str">
        <f t="shared" si="445"/>
        <v/>
      </c>
      <c r="K443" s="438" t="str">
        <f t="shared" si="437"/>
        <v/>
      </c>
      <c r="L443" s="438" t="str">
        <f t="shared" si="437"/>
        <v/>
      </c>
      <c r="M443" s="438" t="str">
        <f t="shared" si="437"/>
        <v/>
      </c>
      <c r="N443" s="263"/>
    </row>
    <row r="444" spans="1:14" ht="15" x14ac:dyDescent="0.25">
      <c r="A444" s="67">
        <v>96101</v>
      </c>
      <c r="B444" s="261" t="e">
        <v>#N/A</v>
      </c>
      <c r="F444" s="438" t="s">
        <v>1093</v>
      </c>
      <c r="G444" s="438"/>
      <c r="H444" s="438" t="str">
        <f t="shared" si="385"/>
        <v/>
      </c>
      <c r="I444" s="438" t="str">
        <f t="shared" ref="I444:J444" si="446">H444</f>
        <v/>
      </c>
      <c r="J444" s="438" t="str">
        <f t="shared" si="446"/>
        <v/>
      </c>
      <c r="K444" s="438" t="str">
        <f t="shared" si="437"/>
        <v/>
      </c>
      <c r="L444" s="438" t="str">
        <f t="shared" si="437"/>
        <v/>
      </c>
      <c r="M444" s="438" t="str">
        <f t="shared" si="437"/>
        <v/>
      </c>
      <c r="N444" s="263"/>
    </row>
    <row r="445" spans="1:14" ht="15" x14ac:dyDescent="0.25">
      <c r="A445" s="67">
        <v>96102</v>
      </c>
      <c r="B445" s="261" t="e">
        <v>#N/A</v>
      </c>
      <c r="F445" s="438" t="s">
        <v>1093</v>
      </c>
      <c r="G445" s="438"/>
      <c r="H445" s="438" t="str">
        <f t="shared" si="385"/>
        <v/>
      </c>
      <c r="I445" s="438" t="str">
        <f t="shared" ref="I445:J445" si="447">H445</f>
        <v/>
      </c>
      <c r="J445" s="438" t="str">
        <f t="shared" si="447"/>
        <v/>
      </c>
      <c r="K445" s="438" t="str">
        <f t="shared" si="437"/>
        <v/>
      </c>
      <c r="L445" s="438" t="str">
        <f t="shared" si="437"/>
        <v/>
      </c>
      <c r="M445" s="438" t="str">
        <f t="shared" si="437"/>
        <v/>
      </c>
      <c r="N445" s="263"/>
    </row>
    <row r="446" spans="1:14" ht="15" x14ac:dyDescent="0.25">
      <c r="A446" s="265">
        <v>96103</v>
      </c>
      <c r="B446" s="261" t="s">
        <v>579</v>
      </c>
      <c r="C446" s="261">
        <v>2015</v>
      </c>
      <c r="D446" s="261"/>
      <c r="E446" s="261"/>
      <c r="F446" s="438">
        <v>0.80789999999999995</v>
      </c>
      <c r="G446" s="438">
        <v>0.80789999999999995</v>
      </c>
      <c r="H446" s="438">
        <f t="shared" si="385"/>
        <v>0.80789999999999995</v>
      </c>
      <c r="I446" s="438">
        <f t="shared" ref="I446:J446" si="448">H446</f>
        <v>0.80789999999999995</v>
      </c>
      <c r="J446" s="438">
        <f t="shared" si="448"/>
        <v>0.80789999999999995</v>
      </c>
      <c r="K446" s="438">
        <f t="shared" si="437"/>
        <v>0.80789999999999995</v>
      </c>
      <c r="L446" s="438">
        <f t="shared" si="437"/>
        <v>0.80789999999999995</v>
      </c>
      <c r="M446" s="438">
        <f t="shared" si="437"/>
        <v>0.80789999999999995</v>
      </c>
      <c r="N446" s="263"/>
    </row>
    <row r="447" spans="1:14" ht="15" x14ac:dyDescent="0.25">
      <c r="A447" s="265">
        <v>96104</v>
      </c>
      <c r="B447" s="261" t="s">
        <v>580</v>
      </c>
      <c r="C447" s="261">
        <v>2015</v>
      </c>
      <c r="D447" s="261"/>
      <c r="E447" s="261"/>
      <c r="F447" s="438">
        <v>0.96799999999999997</v>
      </c>
      <c r="G447" s="438">
        <v>0.96799999999999997</v>
      </c>
      <c r="H447" s="438">
        <f t="shared" si="385"/>
        <v>0.96799999999999997</v>
      </c>
      <c r="I447" s="438">
        <f t="shared" ref="I447:J447" si="449">H447</f>
        <v>0.96799999999999997</v>
      </c>
      <c r="J447" s="438">
        <f t="shared" si="449"/>
        <v>0.96799999999999997</v>
      </c>
      <c r="K447" s="438">
        <f t="shared" si="437"/>
        <v>0.96799999999999997</v>
      </c>
      <c r="L447" s="438">
        <f t="shared" si="437"/>
        <v>0.96799999999999997</v>
      </c>
      <c r="M447" s="438">
        <f t="shared" si="437"/>
        <v>0.96799999999999997</v>
      </c>
      <c r="N447" s="263"/>
    </row>
    <row r="448" spans="1:14" ht="15" x14ac:dyDescent="0.25">
      <c r="A448" s="67">
        <v>96106</v>
      </c>
      <c r="B448" s="261" t="e">
        <v>#N/A</v>
      </c>
      <c r="F448" s="438" t="s">
        <v>1093</v>
      </c>
      <c r="G448" s="438"/>
      <c r="H448" s="438" t="str">
        <f t="shared" ref="H448:H511" si="450">IF(G448&lt;&gt;0,G448,"")</f>
        <v/>
      </c>
      <c r="I448" s="438" t="str">
        <f t="shared" ref="I448:J448" si="451">H448</f>
        <v/>
      </c>
      <c r="J448" s="438" t="str">
        <f t="shared" si="451"/>
        <v/>
      </c>
      <c r="K448" s="438" t="str">
        <f t="shared" si="437"/>
        <v/>
      </c>
      <c r="L448" s="438" t="str">
        <f t="shared" si="437"/>
        <v/>
      </c>
      <c r="M448" s="438" t="str">
        <f t="shared" si="437"/>
        <v/>
      </c>
      <c r="N448" s="263"/>
    </row>
    <row r="449" spans="1:14" ht="15" x14ac:dyDescent="0.25">
      <c r="A449" s="67">
        <v>96107</v>
      </c>
      <c r="B449" s="261" t="e">
        <v>#N/A</v>
      </c>
      <c r="F449" s="438" t="s">
        <v>1093</v>
      </c>
      <c r="G449" s="438"/>
      <c r="H449" s="438" t="str">
        <f t="shared" si="450"/>
        <v/>
      </c>
      <c r="I449" s="438" t="str">
        <f t="shared" ref="I449:J449" si="452">H449</f>
        <v/>
      </c>
      <c r="J449" s="438" t="str">
        <f t="shared" si="452"/>
        <v/>
      </c>
      <c r="K449" s="438" t="str">
        <f t="shared" si="437"/>
        <v/>
      </c>
      <c r="L449" s="438" t="str">
        <f t="shared" si="437"/>
        <v/>
      </c>
      <c r="M449" s="438" t="str">
        <f t="shared" si="437"/>
        <v/>
      </c>
      <c r="N449" s="263"/>
    </row>
    <row r="450" spans="1:14" ht="15" x14ac:dyDescent="0.25">
      <c r="A450" s="265">
        <v>96109</v>
      </c>
      <c r="B450" s="261" t="s">
        <v>759</v>
      </c>
      <c r="C450" s="261">
        <v>2015</v>
      </c>
      <c r="D450" s="261"/>
      <c r="E450" s="261"/>
      <c r="F450" s="438">
        <v>1.0327999999999999</v>
      </c>
      <c r="G450" s="438">
        <v>1.2652000000000001</v>
      </c>
      <c r="H450" s="438">
        <f t="shared" si="450"/>
        <v>1.2652000000000001</v>
      </c>
      <c r="I450" s="438">
        <f t="shared" ref="I450:J450" si="453">H450</f>
        <v>1.2652000000000001</v>
      </c>
      <c r="J450" s="438">
        <f t="shared" si="453"/>
        <v>1.2652000000000001</v>
      </c>
      <c r="K450" s="438">
        <f t="shared" si="437"/>
        <v>1.2652000000000001</v>
      </c>
      <c r="L450" s="438">
        <f t="shared" si="437"/>
        <v>1.2652000000000001</v>
      </c>
      <c r="M450" s="438">
        <f t="shared" si="437"/>
        <v>1.2652000000000001</v>
      </c>
      <c r="N450" s="263"/>
    </row>
    <row r="451" spans="1:14" ht="15" x14ac:dyDescent="0.25">
      <c r="A451" s="265">
        <v>96110</v>
      </c>
      <c r="B451" s="261" t="s">
        <v>584</v>
      </c>
      <c r="C451" s="261">
        <v>2015</v>
      </c>
      <c r="D451" s="261"/>
      <c r="E451" s="261"/>
      <c r="F451" s="438">
        <v>0.81850000000000001</v>
      </c>
      <c r="G451" s="438">
        <v>1.1491</v>
      </c>
      <c r="H451" s="438">
        <f t="shared" si="450"/>
        <v>1.1491</v>
      </c>
      <c r="I451" s="438">
        <f t="shared" ref="I451:M466" si="454">H451</f>
        <v>1.1491</v>
      </c>
      <c r="J451" s="438">
        <f t="shared" si="454"/>
        <v>1.1491</v>
      </c>
      <c r="K451" s="438">
        <f t="shared" si="454"/>
        <v>1.1491</v>
      </c>
      <c r="L451" s="438">
        <f t="shared" si="454"/>
        <v>1.1491</v>
      </c>
      <c r="M451" s="438">
        <f t="shared" si="454"/>
        <v>1.1491</v>
      </c>
      <c r="N451" s="263"/>
    </row>
    <row r="452" spans="1:14" ht="15" x14ac:dyDescent="0.25">
      <c r="A452" s="265">
        <v>96111</v>
      </c>
      <c r="B452" s="261" t="s">
        <v>585</v>
      </c>
      <c r="C452" s="261">
        <v>2015</v>
      </c>
      <c r="D452" s="261"/>
      <c r="E452" s="261"/>
      <c r="F452" s="438">
        <v>1.0046999999999999</v>
      </c>
      <c r="G452" s="438">
        <v>1.0046999999999999</v>
      </c>
      <c r="H452" s="438">
        <f t="shared" si="450"/>
        <v>1.0046999999999999</v>
      </c>
      <c r="I452" s="438">
        <f t="shared" ref="I452:J452" si="455">H452</f>
        <v>1.0046999999999999</v>
      </c>
      <c r="J452" s="438">
        <f t="shared" si="455"/>
        <v>1.0046999999999999</v>
      </c>
      <c r="K452" s="438">
        <f t="shared" si="454"/>
        <v>1.0046999999999999</v>
      </c>
      <c r="L452" s="438">
        <f t="shared" si="454"/>
        <v>1.0046999999999999</v>
      </c>
      <c r="M452" s="438">
        <f t="shared" si="454"/>
        <v>1.0046999999999999</v>
      </c>
      <c r="N452" s="263"/>
    </row>
    <row r="453" spans="1:14" ht="15" x14ac:dyDescent="0.25">
      <c r="A453" s="265">
        <v>96112</v>
      </c>
      <c r="B453" s="261" t="s">
        <v>586</v>
      </c>
      <c r="C453" s="261">
        <v>2017</v>
      </c>
      <c r="D453" s="261"/>
      <c r="E453" s="261"/>
      <c r="F453" s="438">
        <v>0.75829999999999997</v>
      </c>
      <c r="G453" s="438">
        <v>0.75829999999999997</v>
      </c>
      <c r="H453" s="438">
        <f t="shared" si="450"/>
        <v>0.75829999999999997</v>
      </c>
      <c r="I453" s="438">
        <f t="shared" ref="I453:J453" si="456">H453</f>
        <v>0.75829999999999997</v>
      </c>
      <c r="J453" s="438">
        <f t="shared" si="456"/>
        <v>0.75829999999999997</v>
      </c>
      <c r="K453" s="438">
        <f t="shared" si="454"/>
        <v>0.75829999999999997</v>
      </c>
      <c r="L453" s="438">
        <f t="shared" si="454"/>
        <v>0.75829999999999997</v>
      </c>
      <c r="M453" s="438">
        <f t="shared" si="454"/>
        <v>0.75829999999999997</v>
      </c>
      <c r="N453" s="263"/>
    </row>
    <row r="454" spans="1:14" ht="15" x14ac:dyDescent="0.25">
      <c r="A454" s="67">
        <v>96113</v>
      </c>
      <c r="B454" s="261" t="e">
        <v>#N/A</v>
      </c>
      <c r="F454" s="438" t="s">
        <v>1093</v>
      </c>
      <c r="G454" s="438"/>
      <c r="H454" s="438" t="str">
        <f t="shared" si="450"/>
        <v/>
      </c>
      <c r="I454" s="438" t="str">
        <f t="shared" ref="I454:J454" si="457">H454</f>
        <v/>
      </c>
      <c r="J454" s="438" t="str">
        <f t="shared" si="457"/>
        <v/>
      </c>
      <c r="K454" s="438" t="str">
        <f t="shared" si="454"/>
        <v/>
      </c>
      <c r="L454" s="438" t="str">
        <f t="shared" si="454"/>
        <v/>
      </c>
      <c r="M454" s="438" t="str">
        <f t="shared" si="454"/>
        <v/>
      </c>
      <c r="N454" s="263"/>
    </row>
    <row r="455" spans="1:14" ht="15" x14ac:dyDescent="0.25">
      <c r="A455" s="67">
        <v>96114</v>
      </c>
      <c r="B455" s="261" t="e">
        <v>#N/A</v>
      </c>
      <c r="F455" s="438" t="s">
        <v>1093</v>
      </c>
      <c r="G455" s="438"/>
      <c r="H455" s="438" t="str">
        <f t="shared" si="450"/>
        <v/>
      </c>
      <c r="I455" s="438" t="str">
        <f t="shared" ref="I455:J455" si="458">H455</f>
        <v/>
      </c>
      <c r="J455" s="438" t="str">
        <f t="shared" si="458"/>
        <v/>
      </c>
      <c r="K455" s="438" t="str">
        <f t="shared" si="454"/>
        <v/>
      </c>
      <c r="L455" s="438" t="str">
        <f t="shared" si="454"/>
        <v/>
      </c>
      <c r="M455" s="438" t="str">
        <f t="shared" si="454"/>
        <v/>
      </c>
      <c r="N455" s="263"/>
    </row>
    <row r="456" spans="1:14" ht="15" x14ac:dyDescent="0.25">
      <c r="A456" s="265">
        <v>96119</v>
      </c>
      <c r="B456" s="261" t="s">
        <v>589</v>
      </c>
      <c r="C456" s="261">
        <v>2017</v>
      </c>
      <c r="D456" s="261"/>
      <c r="E456" s="261"/>
      <c r="F456" s="438">
        <v>0.64390000000000003</v>
      </c>
      <c r="G456" s="438">
        <v>0.64390000000000003</v>
      </c>
      <c r="H456" s="438">
        <f t="shared" si="450"/>
        <v>0.64390000000000003</v>
      </c>
      <c r="I456" s="438">
        <f t="shared" ref="I456:J456" si="459">H456</f>
        <v>0.64390000000000003</v>
      </c>
      <c r="J456" s="438">
        <f t="shared" si="459"/>
        <v>0.64390000000000003</v>
      </c>
      <c r="K456" s="438">
        <f t="shared" si="454"/>
        <v>0.64390000000000003</v>
      </c>
      <c r="L456" s="438">
        <f t="shared" si="454"/>
        <v>0.64390000000000003</v>
      </c>
      <c r="M456" s="438">
        <f t="shared" si="454"/>
        <v>0.64390000000000003</v>
      </c>
      <c r="N456" s="263"/>
    </row>
    <row r="457" spans="1:14" ht="15" x14ac:dyDescent="0.25">
      <c r="A457" s="67">
        <v>96121</v>
      </c>
      <c r="B457" s="261" t="e">
        <v>#N/A</v>
      </c>
      <c r="F457" s="438" t="s">
        <v>1093</v>
      </c>
      <c r="G457" s="438"/>
      <c r="H457" s="438" t="str">
        <f t="shared" si="450"/>
        <v/>
      </c>
      <c r="I457" s="438" t="str">
        <f t="shared" ref="I457:J457" si="460">H457</f>
        <v/>
      </c>
      <c r="J457" s="438" t="str">
        <f t="shared" si="460"/>
        <v/>
      </c>
      <c r="K457" s="438" t="str">
        <f t="shared" si="454"/>
        <v/>
      </c>
      <c r="L457" s="438" t="str">
        <f t="shared" si="454"/>
        <v/>
      </c>
      <c r="M457" s="438" t="str">
        <f t="shared" si="454"/>
        <v/>
      </c>
      <c r="N457" s="263"/>
    </row>
    <row r="458" spans="1:14" ht="15" x14ac:dyDescent="0.25">
      <c r="A458" s="67">
        <v>96901</v>
      </c>
      <c r="B458" s="261" t="s">
        <v>1102</v>
      </c>
      <c r="F458" s="438" t="s">
        <v>1093</v>
      </c>
      <c r="G458" s="438">
        <v>0.4713</v>
      </c>
      <c r="H458" s="438">
        <f t="shared" si="450"/>
        <v>0.4713</v>
      </c>
      <c r="I458" s="438">
        <f t="shared" ref="I458:J458" si="461">H458</f>
        <v>0.4713</v>
      </c>
      <c r="J458" s="438">
        <f t="shared" si="461"/>
        <v>0.4713</v>
      </c>
      <c r="K458" s="438">
        <f t="shared" si="454"/>
        <v>0.4713</v>
      </c>
      <c r="L458" s="438">
        <f t="shared" si="454"/>
        <v>0.4713</v>
      </c>
      <c r="M458" s="438">
        <f t="shared" si="454"/>
        <v>0.4713</v>
      </c>
      <c r="N458" s="263"/>
    </row>
    <row r="459" spans="1:14" s="434" customFormat="1" ht="15" x14ac:dyDescent="0.25">
      <c r="A459" s="433">
        <v>97116</v>
      </c>
      <c r="B459" s="431" t="e">
        <v>#N/A</v>
      </c>
      <c r="C459" s="431" t="s">
        <v>1090</v>
      </c>
      <c r="D459" s="431" t="s">
        <v>1091</v>
      </c>
      <c r="E459" s="431"/>
      <c r="F459" s="440">
        <v>0.67310000000000003</v>
      </c>
      <c r="G459" s="440"/>
      <c r="H459" s="440" t="str">
        <f t="shared" si="450"/>
        <v/>
      </c>
      <c r="I459" s="440" t="str">
        <f t="shared" ref="I459:J459" si="462">H459</f>
        <v/>
      </c>
      <c r="J459" s="440" t="str">
        <f t="shared" si="462"/>
        <v/>
      </c>
      <c r="K459" s="438" t="str">
        <f t="shared" si="454"/>
        <v/>
      </c>
      <c r="L459" s="438" t="str">
        <f t="shared" si="454"/>
        <v/>
      </c>
      <c r="M459" s="438" t="str">
        <f t="shared" si="454"/>
        <v/>
      </c>
      <c r="N459" s="432"/>
    </row>
    <row r="460" spans="1:14" s="434" customFormat="1" ht="15" x14ac:dyDescent="0.25">
      <c r="A460" s="435">
        <v>97118</v>
      </c>
      <c r="B460" s="431" t="e">
        <v>#N/A</v>
      </c>
      <c r="F460" s="440" t="s">
        <v>1093</v>
      </c>
      <c r="G460" s="440"/>
      <c r="H460" s="440" t="str">
        <f t="shared" si="450"/>
        <v/>
      </c>
      <c r="I460" s="440" t="str">
        <f t="shared" ref="I460:J460" si="463">H460</f>
        <v/>
      </c>
      <c r="J460" s="440" t="str">
        <f t="shared" si="463"/>
        <v/>
      </c>
      <c r="K460" s="438" t="str">
        <f t="shared" si="454"/>
        <v/>
      </c>
      <c r="L460" s="438" t="str">
        <f t="shared" si="454"/>
        <v/>
      </c>
      <c r="M460" s="438" t="str">
        <f t="shared" si="454"/>
        <v/>
      </c>
      <c r="N460" s="432"/>
    </row>
    <row r="461" spans="1:14" s="434" customFormat="1" ht="15" x14ac:dyDescent="0.25">
      <c r="A461" s="433">
        <v>97119</v>
      </c>
      <c r="B461" s="431" t="s">
        <v>592</v>
      </c>
      <c r="C461" s="431">
        <v>2015</v>
      </c>
      <c r="D461" s="431"/>
      <c r="E461" s="431"/>
      <c r="F461" s="440">
        <v>0.66700000000000004</v>
      </c>
      <c r="G461" s="440">
        <v>0.66700000000000004</v>
      </c>
      <c r="H461" s="440">
        <f t="shared" si="450"/>
        <v>0.66700000000000004</v>
      </c>
      <c r="I461" s="440">
        <f t="shared" ref="I461:J461" si="464">H461</f>
        <v>0.66700000000000004</v>
      </c>
      <c r="J461" s="440">
        <f t="shared" si="464"/>
        <v>0.66700000000000004</v>
      </c>
      <c r="K461" s="438">
        <f t="shared" si="454"/>
        <v>0.66700000000000004</v>
      </c>
      <c r="L461" s="438">
        <f t="shared" si="454"/>
        <v>0.66700000000000004</v>
      </c>
      <c r="M461" s="438">
        <f t="shared" si="454"/>
        <v>0.66700000000000004</v>
      </c>
      <c r="N461" s="432"/>
    </row>
    <row r="462" spans="1:14" ht="15" x14ac:dyDescent="0.25">
      <c r="A462" s="67">
        <v>97122</v>
      </c>
      <c r="B462" s="261" t="e">
        <v>#N/A</v>
      </c>
      <c r="F462" s="438" t="s">
        <v>1093</v>
      </c>
      <c r="G462" s="438"/>
      <c r="H462" s="438" t="str">
        <f t="shared" si="450"/>
        <v/>
      </c>
      <c r="I462" s="438" t="str">
        <f t="shared" ref="I462:J462" si="465">H462</f>
        <v/>
      </c>
      <c r="J462" s="438" t="str">
        <f t="shared" si="465"/>
        <v/>
      </c>
      <c r="K462" s="438" t="str">
        <f t="shared" si="454"/>
        <v/>
      </c>
      <c r="L462" s="438" t="str">
        <f t="shared" si="454"/>
        <v/>
      </c>
      <c r="M462" s="438" t="str">
        <f t="shared" si="454"/>
        <v/>
      </c>
      <c r="N462" s="263"/>
    </row>
    <row r="463" spans="1:14" s="434" customFormat="1" ht="15" x14ac:dyDescent="0.25">
      <c r="A463" s="435">
        <v>97127</v>
      </c>
      <c r="B463" s="431" t="e">
        <v>#N/A</v>
      </c>
      <c r="C463" s="434">
        <v>2019</v>
      </c>
      <c r="D463" s="434" t="s">
        <v>1092</v>
      </c>
      <c r="F463" s="440">
        <v>0.60629999999999995</v>
      </c>
      <c r="G463" s="440">
        <v>0.60629999999999995</v>
      </c>
      <c r="H463" s="440">
        <f t="shared" si="450"/>
        <v>0.60629999999999995</v>
      </c>
      <c r="I463" s="440">
        <f t="shared" ref="I463:J463" si="466">H463</f>
        <v>0.60629999999999995</v>
      </c>
      <c r="J463" s="440">
        <f t="shared" si="466"/>
        <v>0.60629999999999995</v>
      </c>
      <c r="K463" s="438">
        <f t="shared" si="454"/>
        <v>0.60629999999999995</v>
      </c>
      <c r="L463" s="438">
        <f t="shared" si="454"/>
        <v>0.60629999999999995</v>
      </c>
      <c r="M463" s="438">
        <f t="shared" si="454"/>
        <v>0.60629999999999995</v>
      </c>
      <c r="N463" s="432"/>
    </row>
    <row r="464" spans="1:14" ht="15" x14ac:dyDescent="0.25">
      <c r="A464" s="67">
        <v>97129</v>
      </c>
      <c r="B464" s="261" t="e">
        <v>#N/A</v>
      </c>
      <c r="F464" s="438" t="s">
        <v>1093</v>
      </c>
      <c r="G464" s="438"/>
      <c r="H464" s="438" t="str">
        <f t="shared" si="450"/>
        <v/>
      </c>
      <c r="I464" s="438" t="str">
        <f t="shared" ref="I464:J464" si="467">H464</f>
        <v/>
      </c>
      <c r="J464" s="438" t="str">
        <f t="shared" si="467"/>
        <v/>
      </c>
      <c r="K464" s="438" t="str">
        <f t="shared" si="454"/>
        <v/>
      </c>
      <c r="L464" s="438" t="str">
        <f t="shared" si="454"/>
        <v/>
      </c>
      <c r="M464" s="438" t="str">
        <f t="shared" si="454"/>
        <v/>
      </c>
      <c r="N464" s="263"/>
    </row>
    <row r="465" spans="1:14" s="434" customFormat="1" ht="15" x14ac:dyDescent="0.25">
      <c r="A465" s="433">
        <v>97130</v>
      </c>
      <c r="B465" s="431" t="s">
        <v>596</v>
      </c>
      <c r="C465" s="431">
        <v>2015</v>
      </c>
      <c r="D465" s="431"/>
      <c r="E465" s="431"/>
      <c r="F465" s="440">
        <v>0.65359999999999996</v>
      </c>
      <c r="G465" s="440">
        <v>0.65359999999999996</v>
      </c>
      <c r="H465" s="440">
        <f t="shared" si="450"/>
        <v>0.65359999999999996</v>
      </c>
      <c r="I465" s="440">
        <f t="shared" ref="I465:J465" si="468">H465</f>
        <v>0.65359999999999996</v>
      </c>
      <c r="J465" s="440">
        <f t="shared" si="468"/>
        <v>0.65359999999999996</v>
      </c>
      <c r="K465" s="438">
        <f t="shared" si="454"/>
        <v>0.65359999999999996</v>
      </c>
      <c r="L465" s="438">
        <f t="shared" si="454"/>
        <v>0.65359999999999996</v>
      </c>
      <c r="M465" s="438">
        <f t="shared" si="454"/>
        <v>0.65359999999999996</v>
      </c>
      <c r="N465" s="432"/>
    </row>
    <row r="466" spans="1:14" ht="15" x14ac:dyDescent="0.25">
      <c r="A466" s="67">
        <v>97131</v>
      </c>
      <c r="B466" s="261" t="e">
        <v>#N/A</v>
      </c>
      <c r="F466" s="438" t="s">
        <v>1093</v>
      </c>
      <c r="G466" s="438"/>
      <c r="H466" s="438" t="str">
        <f t="shared" si="450"/>
        <v/>
      </c>
      <c r="I466" s="438" t="str">
        <f t="shared" ref="I466:J466" si="469">H466</f>
        <v/>
      </c>
      <c r="J466" s="438" t="str">
        <f t="shared" si="469"/>
        <v/>
      </c>
      <c r="K466" s="438" t="str">
        <f t="shared" si="454"/>
        <v/>
      </c>
      <c r="L466" s="438" t="str">
        <f t="shared" si="454"/>
        <v/>
      </c>
      <c r="M466" s="438" t="str">
        <f t="shared" si="454"/>
        <v/>
      </c>
      <c r="N466" s="263"/>
    </row>
    <row r="467" spans="1:14" ht="15" x14ac:dyDescent="0.25">
      <c r="A467" s="67">
        <v>98080</v>
      </c>
      <c r="B467" s="261" t="e">
        <v>#N/A</v>
      </c>
      <c r="F467" s="438" t="s">
        <v>1093</v>
      </c>
      <c r="G467" s="438"/>
      <c r="H467" s="438" t="str">
        <f t="shared" si="450"/>
        <v/>
      </c>
      <c r="I467" s="438" t="str">
        <f t="shared" ref="I467:M482" si="470">H467</f>
        <v/>
      </c>
      <c r="J467" s="438" t="str">
        <f t="shared" si="470"/>
        <v/>
      </c>
      <c r="K467" s="438" t="str">
        <f t="shared" si="470"/>
        <v/>
      </c>
      <c r="L467" s="438" t="str">
        <f t="shared" si="470"/>
        <v/>
      </c>
      <c r="M467" s="438" t="str">
        <f t="shared" si="470"/>
        <v/>
      </c>
      <c r="N467" s="263"/>
    </row>
    <row r="468" spans="1:14" ht="15" x14ac:dyDescent="0.25">
      <c r="A468" s="265">
        <v>99078</v>
      </c>
      <c r="B468" s="261" t="e">
        <v>#N/A</v>
      </c>
      <c r="C468" s="261">
        <v>2015</v>
      </c>
      <c r="D468" s="261"/>
      <c r="E468" s="261" t="s">
        <v>771</v>
      </c>
      <c r="F468" s="438" t="s">
        <v>1093</v>
      </c>
      <c r="G468" s="438"/>
      <c r="H468" s="438" t="str">
        <f t="shared" si="450"/>
        <v/>
      </c>
      <c r="I468" s="438" t="str">
        <f t="shared" ref="I468:J468" si="471">H468</f>
        <v/>
      </c>
      <c r="J468" s="438" t="str">
        <f t="shared" si="471"/>
        <v/>
      </c>
      <c r="K468" s="438" t="str">
        <f t="shared" si="470"/>
        <v/>
      </c>
      <c r="L468" s="438" t="str">
        <f t="shared" si="470"/>
        <v/>
      </c>
      <c r="M468" s="438" t="str">
        <f t="shared" si="470"/>
        <v/>
      </c>
      <c r="N468" s="263"/>
    </row>
    <row r="469" spans="1:14" ht="15" x14ac:dyDescent="0.25">
      <c r="A469" s="67">
        <v>99082</v>
      </c>
      <c r="B469" s="261" t="e">
        <v>#N/A</v>
      </c>
      <c r="F469" s="438" t="s">
        <v>1093</v>
      </c>
      <c r="G469" s="438"/>
      <c r="H469" s="438" t="str">
        <f t="shared" si="450"/>
        <v/>
      </c>
      <c r="I469" s="438" t="str">
        <f t="shared" ref="I469:J469" si="472">H469</f>
        <v/>
      </c>
      <c r="J469" s="438" t="str">
        <f t="shared" si="472"/>
        <v/>
      </c>
      <c r="K469" s="438" t="str">
        <f t="shared" si="470"/>
        <v/>
      </c>
      <c r="L469" s="438" t="str">
        <f t="shared" si="470"/>
        <v/>
      </c>
      <c r="M469" s="438" t="str">
        <f t="shared" si="470"/>
        <v/>
      </c>
      <c r="N469" s="263"/>
    </row>
    <row r="470" spans="1:14" ht="15" x14ac:dyDescent="0.25">
      <c r="A470" s="67">
        <v>100059</v>
      </c>
      <c r="B470" s="261" t="e">
        <v>#N/A</v>
      </c>
      <c r="F470" s="438" t="s">
        <v>1093</v>
      </c>
      <c r="G470" s="438"/>
      <c r="H470" s="438" t="str">
        <f t="shared" si="450"/>
        <v/>
      </c>
      <c r="I470" s="438" t="str">
        <f t="shared" ref="I470:J470" si="473">H470</f>
        <v/>
      </c>
      <c r="J470" s="438" t="str">
        <f t="shared" si="473"/>
        <v/>
      </c>
      <c r="K470" s="438" t="str">
        <f t="shared" si="470"/>
        <v/>
      </c>
      <c r="L470" s="438" t="str">
        <f t="shared" si="470"/>
        <v/>
      </c>
      <c r="M470" s="438" t="str">
        <f t="shared" si="470"/>
        <v/>
      </c>
      <c r="N470" s="263"/>
    </row>
    <row r="471" spans="1:14" ht="15" x14ac:dyDescent="0.25">
      <c r="A471" s="265">
        <v>100060</v>
      </c>
      <c r="B471" s="261" t="s">
        <v>602</v>
      </c>
      <c r="C471" s="261">
        <v>2016</v>
      </c>
      <c r="D471" s="261"/>
      <c r="E471" s="261"/>
      <c r="F471" s="438">
        <v>0.60099999999999998</v>
      </c>
      <c r="G471" s="438">
        <v>0.60099999999999998</v>
      </c>
      <c r="H471" s="438">
        <f t="shared" si="450"/>
        <v>0.60099999999999998</v>
      </c>
      <c r="I471" s="438">
        <f t="shared" ref="I471:J471" si="474">H471</f>
        <v>0.60099999999999998</v>
      </c>
      <c r="J471" s="438">
        <f t="shared" si="474"/>
        <v>0.60099999999999998</v>
      </c>
      <c r="K471" s="438">
        <f t="shared" si="470"/>
        <v>0.60099999999999998</v>
      </c>
      <c r="L471" s="438">
        <f t="shared" si="470"/>
        <v>0.60099999999999998</v>
      </c>
      <c r="M471" s="438">
        <f t="shared" si="470"/>
        <v>0.60099999999999998</v>
      </c>
      <c r="N471" s="263"/>
    </row>
    <row r="472" spans="1:14" ht="15" x14ac:dyDescent="0.25">
      <c r="A472" s="67">
        <v>100061</v>
      </c>
      <c r="B472" s="261" t="e">
        <v>#N/A</v>
      </c>
      <c r="F472" s="438" t="s">
        <v>1093</v>
      </c>
      <c r="G472" s="438"/>
      <c r="H472" s="438" t="str">
        <f t="shared" si="450"/>
        <v/>
      </c>
      <c r="I472" s="438" t="str">
        <f t="shared" ref="I472:J472" si="475">H472</f>
        <v/>
      </c>
      <c r="J472" s="438" t="str">
        <f t="shared" si="475"/>
        <v/>
      </c>
      <c r="K472" s="438" t="str">
        <f t="shared" si="470"/>
        <v/>
      </c>
      <c r="L472" s="438" t="str">
        <f t="shared" si="470"/>
        <v/>
      </c>
      <c r="M472" s="438" t="str">
        <f t="shared" si="470"/>
        <v/>
      </c>
      <c r="N472" s="263"/>
    </row>
    <row r="473" spans="1:14" ht="15" x14ac:dyDescent="0.25">
      <c r="A473" s="265">
        <v>100062</v>
      </c>
      <c r="B473" s="261" t="s">
        <v>604</v>
      </c>
      <c r="C473" s="261">
        <v>2015</v>
      </c>
      <c r="D473" s="261"/>
      <c r="E473" s="261"/>
      <c r="F473" s="438">
        <v>0.78710000000000002</v>
      </c>
      <c r="G473" s="438">
        <v>0.78710000000000002</v>
      </c>
      <c r="H473" s="438">
        <f t="shared" si="450"/>
        <v>0.78710000000000002</v>
      </c>
      <c r="I473" s="438">
        <f t="shared" ref="I473:J473" si="476">H473</f>
        <v>0.78710000000000002</v>
      </c>
      <c r="J473" s="438">
        <f t="shared" si="476"/>
        <v>0.78710000000000002</v>
      </c>
      <c r="K473" s="438">
        <f t="shared" si="470"/>
        <v>0.78710000000000002</v>
      </c>
      <c r="L473" s="438">
        <f t="shared" si="470"/>
        <v>0.78710000000000002</v>
      </c>
      <c r="M473" s="438">
        <f t="shared" si="470"/>
        <v>0.78710000000000002</v>
      </c>
      <c r="N473" s="263"/>
    </row>
    <row r="474" spans="1:14" ht="15" x14ac:dyDescent="0.25">
      <c r="A474" s="67">
        <v>100063</v>
      </c>
      <c r="B474" s="261" t="s">
        <v>605</v>
      </c>
      <c r="C474">
        <v>2019</v>
      </c>
      <c r="F474" s="438">
        <v>0.71479999999999999</v>
      </c>
      <c r="G474" s="438">
        <v>0.71479999999999999</v>
      </c>
      <c r="H474" s="438">
        <f t="shared" si="450"/>
        <v>0.71479999999999999</v>
      </c>
      <c r="I474" s="438">
        <f t="shared" ref="I474:J474" si="477">H474</f>
        <v>0.71479999999999999</v>
      </c>
      <c r="J474" s="438">
        <f t="shared" si="477"/>
        <v>0.71479999999999999</v>
      </c>
      <c r="K474" s="438">
        <f t="shared" si="470"/>
        <v>0.71479999999999999</v>
      </c>
      <c r="L474" s="438">
        <f t="shared" si="470"/>
        <v>0.71479999999999999</v>
      </c>
      <c r="M474" s="438">
        <f t="shared" si="470"/>
        <v>0.71479999999999999</v>
      </c>
      <c r="N474" s="263"/>
    </row>
    <row r="475" spans="1:14" ht="15" x14ac:dyDescent="0.25">
      <c r="A475" s="67">
        <v>100064</v>
      </c>
      <c r="B475" s="261" t="e">
        <v>#N/A</v>
      </c>
      <c r="F475" s="438" t="s">
        <v>1093</v>
      </c>
      <c r="G475" s="438"/>
      <c r="H475" s="438" t="str">
        <f t="shared" si="450"/>
        <v/>
      </c>
      <c r="I475" s="438" t="str">
        <f t="shared" ref="I475:J475" si="478">H475</f>
        <v/>
      </c>
      <c r="J475" s="438" t="str">
        <f t="shared" si="478"/>
        <v/>
      </c>
      <c r="K475" s="438" t="str">
        <f t="shared" si="470"/>
        <v/>
      </c>
      <c r="L475" s="438" t="str">
        <f t="shared" si="470"/>
        <v/>
      </c>
      <c r="M475" s="438" t="str">
        <f t="shared" si="470"/>
        <v/>
      </c>
      <c r="N475" s="263"/>
    </row>
    <row r="476" spans="1:14" ht="15" x14ac:dyDescent="0.25">
      <c r="A476" s="67">
        <v>100065</v>
      </c>
      <c r="B476" s="261" t="e">
        <v>#N/A</v>
      </c>
      <c r="F476" s="438" t="s">
        <v>1093</v>
      </c>
      <c r="G476" s="438"/>
      <c r="H476" s="438" t="str">
        <f t="shared" si="450"/>
        <v/>
      </c>
      <c r="I476" s="438" t="str">
        <f t="shared" ref="I476:J476" si="479">H476</f>
        <v/>
      </c>
      <c r="J476" s="438" t="str">
        <f t="shared" si="479"/>
        <v/>
      </c>
      <c r="K476" s="438" t="str">
        <f t="shared" si="470"/>
        <v/>
      </c>
      <c r="L476" s="438" t="str">
        <f t="shared" si="470"/>
        <v/>
      </c>
      <c r="M476" s="438" t="str">
        <f t="shared" si="470"/>
        <v/>
      </c>
      <c r="N476" s="263"/>
    </row>
    <row r="477" spans="1:14" ht="15" x14ac:dyDescent="0.25">
      <c r="A477" s="67">
        <v>101105</v>
      </c>
      <c r="B477" s="261" t="e">
        <v>#N/A</v>
      </c>
      <c r="F477" s="438" t="s">
        <v>1093</v>
      </c>
      <c r="G477" s="438"/>
      <c r="H477" s="438" t="str">
        <f t="shared" si="450"/>
        <v/>
      </c>
      <c r="I477" s="438" t="str">
        <f t="shared" ref="I477:J477" si="480">H477</f>
        <v/>
      </c>
      <c r="J477" s="438" t="str">
        <f t="shared" si="480"/>
        <v/>
      </c>
      <c r="K477" s="438" t="str">
        <f t="shared" si="470"/>
        <v/>
      </c>
      <c r="L477" s="438" t="str">
        <f t="shared" si="470"/>
        <v/>
      </c>
      <c r="M477" s="438" t="str">
        <f t="shared" si="470"/>
        <v/>
      </c>
      <c r="N477" s="263"/>
    </row>
    <row r="478" spans="1:14" ht="15" x14ac:dyDescent="0.25">
      <c r="A478" s="265">
        <v>101107</v>
      </c>
      <c r="B478" s="261" t="s">
        <v>609</v>
      </c>
      <c r="C478" s="261">
        <v>2016</v>
      </c>
      <c r="D478" s="261"/>
      <c r="E478" s="261"/>
      <c r="F478" s="438">
        <v>0.75980000000000003</v>
      </c>
      <c r="G478" s="438">
        <v>0.75980000000000003</v>
      </c>
      <c r="H478" s="438">
        <f t="shared" si="450"/>
        <v>0.75980000000000003</v>
      </c>
      <c r="I478" s="438">
        <f t="shared" ref="I478:J478" si="481">H478</f>
        <v>0.75980000000000003</v>
      </c>
      <c r="J478" s="438">
        <f t="shared" si="481"/>
        <v>0.75980000000000003</v>
      </c>
      <c r="K478" s="438">
        <f t="shared" si="470"/>
        <v>0.75980000000000003</v>
      </c>
      <c r="L478" s="438">
        <f t="shared" si="470"/>
        <v>0.75980000000000003</v>
      </c>
      <c r="M478" s="438">
        <f t="shared" si="470"/>
        <v>0.75980000000000003</v>
      </c>
      <c r="N478" s="263"/>
    </row>
    <row r="479" spans="1:14" ht="15" x14ac:dyDescent="0.25">
      <c r="A479" s="67">
        <v>102081</v>
      </c>
      <c r="B479" s="261" t="e">
        <v>#N/A</v>
      </c>
      <c r="F479" s="438" t="s">
        <v>1093</v>
      </c>
      <c r="G479" s="438"/>
      <c r="H479" s="438" t="str">
        <f t="shared" si="450"/>
        <v/>
      </c>
      <c r="I479" s="438" t="str">
        <f t="shared" ref="I479:J479" si="482">H479</f>
        <v/>
      </c>
      <c r="J479" s="438" t="str">
        <f t="shared" si="482"/>
        <v/>
      </c>
      <c r="K479" s="438" t="str">
        <f t="shared" si="470"/>
        <v/>
      </c>
      <c r="L479" s="438" t="str">
        <f t="shared" si="470"/>
        <v/>
      </c>
      <c r="M479" s="438" t="str">
        <f t="shared" si="470"/>
        <v/>
      </c>
      <c r="N479" s="263"/>
    </row>
    <row r="480" spans="1:14" ht="15" x14ac:dyDescent="0.25">
      <c r="A480" s="67">
        <v>102085</v>
      </c>
      <c r="B480" s="261" t="e">
        <v>#N/A</v>
      </c>
      <c r="F480" s="438" t="s">
        <v>1093</v>
      </c>
      <c r="G480" s="438"/>
      <c r="H480" s="438" t="str">
        <f t="shared" si="450"/>
        <v/>
      </c>
      <c r="I480" s="438" t="str">
        <f t="shared" ref="I480:J480" si="483">H480</f>
        <v/>
      </c>
      <c r="J480" s="438" t="str">
        <f t="shared" si="483"/>
        <v/>
      </c>
      <c r="K480" s="438" t="str">
        <f t="shared" si="470"/>
        <v/>
      </c>
      <c r="L480" s="438" t="str">
        <f t="shared" si="470"/>
        <v/>
      </c>
      <c r="M480" s="438" t="str">
        <f t="shared" si="470"/>
        <v/>
      </c>
      <c r="N480" s="263"/>
    </row>
    <row r="481" spans="1:14" ht="15" x14ac:dyDescent="0.25">
      <c r="A481" s="67">
        <v>103127</v>
      </c>
      <c r="B481" s="261" t="e">
        <v>#N/A</v>
      </c>
      <c r="F481" s="438" t="s">
        <v>1093</v>
      </c>
      <c r="G481" s="438"/>
      <c r="H481" s="438" t="str">
        <f t="shared" si="450"/>
        <v/>
      </c>
      <c r="I481" s="438" t="str">
        <f t="shared" ref="I481:J481" si="484">H481</f>
        <v/>
      </c>
      <c r="J481" s="438" t="str">
        <f t="shared" si="484"/>
        <v/>
      </c>
      <c r="K481" s="438" t="str">
        <f t="shared" si="470"/>
        <v/>
      </c>
      <c r="L481" s="438" t="str">
        <f t="shared" si="470"/>
        <v/>
      </c>
      <c r="M481" s="438" t="str">
        <f t="shared" si="470"/>
        <v/>
      </c>
      <c r="N481" s="263"/>
    </row>
    <row r="482" spans="1:14" ht="15" x14ac:dyDescent="0.25">
      <c r="A482" s="67">
        <v>103128</v>
      </c>
      <c r="B482" s="261" t="e">
        <v>#N/A</v>
      </c>
      <c r="F482" s="438" t="s">
        <v>1093</v>
      </c>
      <c r="G482" s="438"/>
      <c r="H482" s="438" t="str">
        <f t="shared" si="450"/>
        <v/>
      </c>
      <c r="I482" s="438" t="str">
        <f t="shared" ref="I482:J482" si="485">H482</f>
        <v/>
      </c>
      <c r="J482" s="438" t="str">
        <f t="shared" si="485"/>
        <v/>
      </c>
      <c r="K482" s="438" t="str">
        <f t="shared" si="470"/>
        <v/>
      </c>
      <c r="L482" s="438" t="str">
        <f t="shared" si="470"/>
        <v/>
      </c>
      <c r="M482" s="438" t="str">
        <f t="shared" si="470"/>
        <v/>
      </c>
      <c r="N482" s="263"/>
    </row>
    <row r="483" spans="1:14" ht="15" x14ac:dyDescent="0.25">
      <c r="A483" s="67">
        <v>103129</v>
      </c>
      <c r="B483" s="261" t="e">
        <v>#N/A</v>
      </c>
      <c r="F483" s="438" t="s">
        <v>1093</v>
      </c>
      <c r="G483" s="438"/>
      <c r="H483" s="438" t="str">
        <f t="shared" si="450"/>
        <v/>
      </c>
      <c r="I483" s="438" t="str">
        <f t="shared" ref="I483:M498" si="486">H483</f>
        <v/>
      </c>
      <c r="J483" s="438" t="str">
        <f t="shared" si="486"/>
        <v/>
      </c>
      <c r="K483" s="438" t="str">
        <f t="shared" si="486"/>
        <v/>
      </c>
      <c r="L483" s="438" t="str">
        <f t="shared" si="486"/>
        <v/>
      </c>
      <c r="M483" s="438" t="str">
        <f t="shared" si="486"/>
        <v/>
      </c>
      <c r="N483" s="263"/>
    </row>
    <row r="484" spans="1:14" ht="15" x14ac:dyDescent="0.25">
      <c r="A484" s="67">
        <v>103130</v>
      </c>
      <c r="B484" s="261" t="e">
        <v>#N/A</v>
      </c>
      <c r="F484" s="438" t="s">
        <v>1093</v>
      </c>
      <c r="G484" s="438"/>
      <c r="H484" s="438" t="str">
        <f t="shared" si="450"/>
        <v/>
      </c>
      <c r="I484" s="438" t="str">
        <f t="shared" ref="I484:J484" si="487">H484</f>
        <v/>
      </c>
      <c r="J484" s="438" t="str">
        <f t="shared" si="487"/>
        <v/>
      </c>
      <c r="K484" s="438" t="str">
        <f t="shared" si="486"/>
        <v/>
      </c>
      <c r="L484" s="438" t="str">
        <f t="shared" si="486"/>
        <v/>
      </c>
      <c r="M484" s="438" t="str">
        <f t="shared" si="486"/>
        <v/>
      </c>
      <c r="N484" s="263"/>
    </row>
    <row r="485" spans="1:14" ht="15" x14ac:dyDescent="0.25">
      <c r="A485" s="67">
        <v>103131</v>
      </c>
      <c r="B485" s="261" t="e">
        <v>#N/A</v>
      </c>
      <c r="F485" s="438" t="s">
        <v>1093</v>
      </c>
      <c r="G485" s="438"/>
      <c r="H485" s="438" t="str">
        <f t="shared" si="450"/>
        <v/>
      </c>
      <c r="I485" s="438" t="str">
        <f t="shared" ref="I485:J485" si="488">H485</f>
        <v/>
      </c>
      <c r="J485" s="438" t="str">
        <f t="shared" si="488"/>
        <v/>
      </c>
      <c r="K485" s="438" t="str">
        <f t="shared" si="486"/>
        <v/>
      </c>
      <c r="L485" s="438" t="str">
        <f t="shared" si="486"/>
        <v/>
      </c>
      <c r="M485" s="438" t="str">
        <f t="shared" si="486"/>
        <v/>
      </c>
      <c r="N485" s="263"/>
    </row>
    <row r="486" spans="1:14" ht="15" x14ac:dyDescent="0.25">
      <c r="A486" s="67">
        <v>103132</v>
      </c>
      <c r="B486" s="261" t="e">
        <v>#N/A</v>
      </c>
      <c r="F486" s="438" t="s">
        <v>1093</v>
      </c>
      <c r="G486" s="438"/>
      <c r="H486" s="438" t="str">
        <f t="shared" si="450"/>
        <v/>
      </c>
      <c r="I486" s="438" t="str">
        <f t="shared" ref="I486:J486" si="489">H486</f>
        <v/>
      </c>
      <c r="J486" s="438" t="str">
        <f t="shared" si="489"/>
        <v/>
      </c>
      <c r="K486" s="438" t="str">
        <f t="shared" si="486"/>
        <v/>
      </c>
      <c r="L486" s="438" t="str">
        <f t="shared" si="486"/>
        <v/>
      </c>
      <c r="M486" s="438" t="str">
        <f t="shared" si="486"/>
        <v/>
      </c>
      <c r="N486" s="263"/>
    </row>
    <row r="487" spans="1:14" ht="15" x14ac:dyDescent="0.25">
      <c r="A487" s="67">
        <v>103135</v>
      </c>
      <c r="B487" s="261" t="e">
        <v>#N/A</v>
      </c>
      <c r="F487" s="438" t="s">
        <v>1093</v>
      </c>
      <c r="G487" s="438"/>
      <c r="H487" s="438" t="str">
        <f t="shared" si="450"/>
        <v/>
      </c>
      <c r="I487" s="438" t="str">
        <f t="shared" ref="I487:J487" si="490">H487</f>
        <v/>
      </c>
      <c r="J487" s="438" t="str">
        <f t="shared" si="490"/>
        <v/>
      </c>
      <c r="K487" s="438" t="str">
        <f t="shared" si="486"/>
        <v/>
      </c>
      <c r="L487" s="438" t="str">
        <f t="shared" si="486"/>
        <v/>
      </c>
      <c r="M487" s="438" t="str">
        <f t="shared" si="486"/>
        <v/>
      </c>
      <c r="N487" s="263"/>
    </row>
    <row r="488" spans="1:14" ht="15" x14ac:dyDescent="0.25">
      <c r="A488" s="67">
        <v>104041</v>
      </c>
      <c r="B488" s="261" t="e">
        <v>#N/A</v>
      </c>
      <c r="F488" s="438" t="s">
        <v>1093</v>
      </c>
      <c r="G488" s="438"/>
      <c r="H488" s="438" t="str">
        <f t="shared" si="450"/>
        <v/>
      </c>
      <c r="I488" s="438" t="str">
        <f t="shared" ref="I488:J488" si="491">H488</f>
        <v/>
      </c>
      <c r="J488" s="438" t="str">
        <f t="shared" si="491"/>
        <v/>
      </c>
      <c r="K488" s="438" t="str">
        <f t="shared" si="486"/>
        <v/>
      </c>
      <c r="L488" s="438" t="str">
        <f t="shared" si="486"/>
        <v/>
      </c>
      <c r="M488" s="438" t="str">
        <f t="shared" si="486"/>
        <v/>
      </c>
      <c r="N488" s="263"/>
    </row>
    <row r="489" spans="1:14" ht="15" x14ac:dyDescent="0.25">
      <c r="A489" s="265">
        <v>104042</v>
      </c>
      <c r="B489" s="261" t="e">
        <v>#N/A</v>
      </c>
      <c r="C489" s="261">
        <v>2017</v>
      </c>
      <c r="D489" s="261">
        <v>2020</v>
      </c>
      <c r="E489" s="261"/>
      <c r="F489" s="438"/>
      <c r="G489" s="438"/>
      <c r="H489" s="438" t="str">
        <f t="shared" si="450"/>
        <v/>
      </c>
      <c r="I489" s="438" t="str">
        <f t="shared" ref="I489:J489" si="492">H489</f>
        <v/>
      </c>
      <c r="J489" s="438" t="str">
        <f t="shared" si="492"/>
        <v/>
      </c>
      <c r="K489" s="438" t="str">
        <f t="shared" si="486"/>
        <v/>
      </c>
      <c r="L489" s="438" t="str">
        <f t="shared" si="486"/>
        <v/>
      </c>
      <c r="M489" s="438" t="str">
        <f t="shared" si="486"/>
        <v/>
      </c>
      <c r="N489" s="263"/>
    </row>
    <row r="490" spans="1:14" ht="15" x14ac:dyDescent="0.25">
      <c r="A490" s="67">
        <v>104043</v>
      </c>
      <c r="B490" s="261" t="e">
        <v>#N/A</v>
      </c>
      <c r="F490" s="438" t="s">
        <v>1093</v>
      </c>
      <c r="G490" s="438"/>
      <c r="H490" s="438" t="str">
        <f t="shared" si="450"/>
        <v/>
      </c>
      <c r="I490" s="438" t="str">
        <f t="shared" ref="I490:J490" si="493">H490</f>
        <v/>
      </c>
      <c r="J490" s="438" t="str">
        <f t="shared" si="493"/>
        <v/>
      </c>
      <c r="K490" s="438" t="str">
        <f t="shared" si="486"/>
        <v/>
      </c>
      <c r="L490" s="438" t="str">
        <f t="shared" si="486"/>
        <v/>
      </c>
      <c r="M490" s="438" t="str">
        <f t="shared" si="486"/>
        <v/>
      </c>
      <c r="N490" s="263"/>
    </row>
    <row r="491" spans="1:14" ht="15" x14ac:dyDescent="0.25">
      <c r="A491" s="67">
        <v>104044</v>
      </c>
      <c r="B491" s="261" t="e">
        <v>#N/A</v>
      </c>
      <c r="F491" s="438" t="s">
        <v>1093</v>
      </c>
      <c r="G491" s="438"/>
      <c r="H491" s="438" t="str">
        <f t="shared" si="450"/>
        <v/>
      </c>
      <c r="I491" s="438" t="str">
        <f t="shared" ref="I491:J491" si="494">H491</f>
        <v/>
      </c>
      <c r="J491" s="438" t="str">
        <f t="shared" si="494"/>
        <v/>
      </c>
      <c r="K491" s="438" t="str">
        <f t="shared" si="486"/>
        <v/>
      </c>
      <c r="L491" s="438" t="str">
        <f t="shared" si="486"/>
        <v/>
      </c>
      <c r="M491" s="438" t="str">
        <f t="shared" si="486"/>
        <v/>
      </c>
      <c r="N491" s="263"/>
    </row>
    <row r="492" spans="1:14" ht="15" x14ac:dyDescent="0.25">
      <c r="A492" s="67">
        <v>104045</v>
      </c>
      <c r="B492" s="261" t="e">
        <v>#N/A</v>
      </c>
      <c r="F492" s="438" t="s">
        <v>1093</v>
      </c>
      <c r="G492" s="438"/>
      <c r="H492" s="438" t="str">
        <f t="shared" si="450"/>
        <v/>
      </c>
      <c r="I492" s="438" t="str">
        <f t="shared" ref="I492:J492" si="495">H492</f>
        <v/>
      </c>
      <c r="J492" s="438" t="str">
        <f t="shared" si="495"/>
        <v/>
      </c>
      <c r="K492" s="438" t="str">
        <f t="shared" si="486"/>
        <v/>
      </c>
      <c r="L492" s="438" t="str">
        <f t="shared" si="486"/>
        <v/>
      </c>
      <c r="M492" s="438" t="str">
        <f t="shared" si="486"/>
        <v/>
      </c>
      <c r="N492" s="263"/>
    </row>
    <row r="493" spans="1:14" ht="15" x14ac:dyDescent="0.25">
      <c r="A493" s="67">
        <v>105123</v>
      </c>
      <c r="B493" s="261" t="e">
        <v>#N/A</v>
      </c>
      <c r="F493" s="438" t="s">
        <v>1093</v>
      </c>
      <c r="G493" s="438"/>
      <c r="H493" s="438" t="str">
        <f t="shared" si="450"/>
        <v/>
      </c>
      <c r="I493" s="438" t="str">
        <f t="shared" ref="I493:J493" si="496">H493</f>
        <v/>
      </c>
      <c r="J493" s="438" t="str">
        <f t="shared" si="496"/>
        <v/>
      </c>
      <c r="K493" s="438" t="str">
        <f t="shared" si="486"/>
        <v/>
      </c>
      <c r="L493" s="438" t="str">
        <f t="shared" si="486"/>
        <v/>
      </c>
      <c r="M493" s="438" t="str">
        <f t="shared" si="486"/>
        <v/>
      </c>
      <c r="N493" s="263"/>
    </row>
    <row r="494" spans="1:14" ht="15" x14ac:dyDescent="0.25">
      <c r="A494" s="67">
        <v>105124</v>
      </c>
      <c r="B494" s="261" t="e">
        <v>#N/A</v>
      </c>
      <c r="F494" s="438" t="s">
        <v>1093</v>
      </c>
      <c r="G494" s="438"/>
      <c r="H494" s="438" t="str">
        <f t="shared" si="450"/>
        <v/>
      </c>
      <c r="I494" s="438" t="str">
        <f t="shared" ref="I494:J494" si="497">H494</f>
        <v/>
      </c>
      <c r="J494" s="438" t="str">
        <f t="shared" si="497"/>
        <v/>
      </c>
      <c r="K494" s="438" t="str">
        <f t="shared" si="486"/>
        <v/>
      </c>
      <c r="L494" s="438" t="str">
        <f t="shared" si="486"/>
        <v/>
      </c>
      <c r="M494" s="438" t="str">
        <f t="shared" si="486"/>
        <v/>
      </c>
      <c r="N494" s="263"/>
    </row>
    <row r="495" spans="1:14" ht="15" x14ac:dyDescent="0.25">
      <c r="A495" s="67">
        <v>105125</v>
      </c>
      <c r="B495" s="261" t="e">
        <v>#N/A</v>
      </c>
      <c r="F495" s="438" t="s">
        <v>1093</v>
      </c>
      <c r="G495" s="438"/>
      <c r="H495" s="438" t="str">
        <f t="shared" si="450"/>
        <v/>
      </c>
      <c r="I495" s="438" t="str">
        <f t="shared" ref="I495:J495" si="498">H495</f>
        <v/>
      </c>
      <c r="J495" s="438" t="str">
        <f t="shared" si="498"/>
        <v/>
      </c>
      <c r="K495" s="438" t="str">
        <f t="shared" si="486"/>
        <v/>
      </c>
      <c r="L495" s="438" t="str">
        <f t="shared" si="486"/>
        <v/>
      </c>
      <c r="M495" s="438" t="str">
        <f t="shared" si="486"/>
        <v/>
      </c>
      <c r="N495" s="263"/>
    </row>
    <row r="496" spans="1:14" ht="15" x14ac:dyDescent="0.25">
      <c r="A496" s="67">
        <v>106001</v>
      </c>
      <c r="B496" s="261" t="e">
        <v>#N/A</v>
      </c>
      <c r="F496" s="438" t="s">
        <v>1093</v>
      </c>
      <c r="G496" s="438"/>
      <c r="H496" s="438" t="str">
        <f t="shared" si="450"/>
        <v/>
      </c>
      <c r="I496" s="438" t="str">
        <f t="shared" ref="I496:J496" si="499">H496</f>
        <v/>
      </c>
      <c r="J496" s="438" t="str">
        <f t="shared" si="499"/>
        <v/>
      </c>
      <c r="K496" s="438" t="str">
        <f t="shared" si="486"/>
        <v/>
      </c>
      <c r="L496" s="438" t="str">
        <f t="shared" si="486"/>
        <v/>
      </c>
      <c r="M496" s="438" t="str">
        <f t="shared" si="486"/>
        <v/>
      </c>
      <c r="N496" s="263"/>
    </row>
    <row r="497" spans="1:14" ht="15" x14ac:dyDescent="0.25">
      <c r="A497" s="67">
        <v>106002</v>
      </c>
      <c r="B497" s="261" t="e">
        <v>#N/A</v>
      </c>
      <c r="F497" s="438" t="s">
        <v>1093</v>
      </c>
      <c r="G497" s="438"/>
      <c r="H497" s="438" t="str">
        <f t="shared" si="450"/>
        <v/>
      </c>
      <c r="I497" s="438" t="str">
        <f t="shared" ref="I497:J497" si="500">H497</f>
        <v/>
      </c>
      <c r="J497" s="438" t="str">
        <f t="shared" si="500"/>
        <v/>
      </c>
      <c r="K497" s="438" t="str">
        <f t="shared" si="486"/>
        <v/>
      </c>
      <c r="L497" s="438" t="str">
        <f t="shared" si="486"/>
        <v/>
      </c>
      <c r="M497" s="438" t="str">
        <f t="shared" si="486"/>
        <v/>
      </c>
      <c r="N497" s="263"/>
    </row>
    <row r="498" spans="1:14" ht="15" x14ac:dyDescent="0.25">
      <c r="A498" s="67">
        <v>106003</v>
      </c>
      <c r="B498" s="261" t="e">
        <v>#N/A</v>
      </c>
      <c r="F498" s="438" t="s">
        <v>1093</v>
      </c>
      <c r="G498" s="438"/>
      <c r="H498" s="438" t="str">
        <f t="shared" si="450"/>
        <v/>
      </c>
      <c r="I498" s="438" t="str">
        <f t="shared" ref="I498:J498" si="501">H498</f>
        <v/>
      </c>
      <c r="J498" s="438" t="str">
        <f t="shared" si="501"/>
        <v/>
      </c>
      <c r="K498" s="438" t="str">
        <f t="shared" si="486"/>
        <v/>
      </c>
      <c r="L498" s="438" t="str">
        <f t="shared" si="486"/>
        <v/>
      </c>
      <c r="M498" s="438" t="str">
        <f t="shared" si="486"/>
        <v/>
      </c>
      <c r="N498" s="263"/>
    </row>
    <row r="499" spans="1:14" ht="15" x14ac:dyDescent="0.25">
      <c r="A499" s="67">
        <v>106004</v>
      </c>
      <c r="B499" s="261" t="e">
        <v>#N/A</v>
      </c>
      <c r="F499" s="438" t="s">
        <v>1093</v>
      </c>
      <c r="G499" s="438"/>
      <c r="H499" s="438" t="str">
        <f t="shared" si="450"/>
        <v/>
      </c>
      <c r="I499" s="438" t="str">
        <f t="shared" ref="I499:M514" si="502">H499</f>
        <v/>
      </c>
      <c r="J499" s="438" t="str">
        <f t="shared" si="502"/>
        <v/>
      </c>
      <c r="K499" s="438" t="str">
        <f t="shared" si="502"/>
        <v/>
      </c>
      <c r="L499" s="438" t="str">
        <f t="shared" si="502"/>
        <v/>
      </c>
      <c r="M499" s="438" t="str">
        <f t="shared" si="502"/>
        <v/>
      </c>
      <c r="N499" s="263"/>
    </row>
    <row r="500" spans="1:14" ht="15" x14ac:dyDescent="0.25">
      <c r="A500" s="67">
        <v>106005</v>
      </c>
      <c r="B500" s="261" t="e">
        <v>#N/A</v>
      </c>
      <c r="F500" s="438" t="s">
        <v>1093</v>
      </c>
      <c r="G500" s="438"/>
      <c r="H500" s="438" t="str">
        <f t="shared" si="450"/>
        <v/>
      </c>
      <c r="I500" s="438" t="str">
        <f t="shared" ref="I500:J500" si="503">H500</f>
        <v/>
      </c>
      <c r="J500" s="438" t="str">
        <f t="shared" si="503"/>
        <v/>
      </c>
      <c r="K500" s="438" t="str">
        <f t="shared" si="502"/>
        <v/>
      </c>
      <c r="L500" s="438" t="str">
        <f t="shared" si="502"/>
        <v/>
      </c>
      <c r="M500" s="438" t="str">
        <f t="shared" si="502"/>
        <v/>
      </c>
      <c r="N500" s="263"/>
    </row>
    <row r="501" spans="1:14" ht="15" x14ac:dyDescent="0.25">
      <c r="A501" s="265">
        <v>106006</v>
      </c>
      <c r="B501" s="261" t="e">
        <v>#N/A</v>
      </c>
      <c r="C501" s="261">
        <v>2015</v>
      </c>
      <c r="D501" s="261">
        <v>2018</v>
      </c>
      <c r="E501" s="261"/>
      <c r="F501" s="438"/>
      <c r="G501" s="438"/>
      <c r="H501" s="438" t="str">
        <f t="shared" si="450"/>
        <v/>
      </c>
      <c r="I501" s="438" t="str">
        <f t="shared" ref="I501:J501" si="504">H501</f>
        <v/>
      </c>
      <c r="J501" s="438" t="str">
        <f t="shared" si="504"/>
        <v/>
      </c>
      <c r="K501" s="438" t="str">
        <f t="shared" si="502"/>
        <v/>
      </c>
      <c r="L501" s="438" t="str">
        <f t="shared" si="502"/>
        <v/>
      </c>
      <c r="M501" s="438" t="str">
        <f t="shared" si="502"/>
        <v/>
      </c>
      <c r="N501" s="263"/>
    </row>
    <row r="502" spans="1:14" ht="15" x14ac:dyDescent="0.25">
      <c r="A502" s="67">
        <v>106008</v>
      </c>
      <c r="B502" s="261" t="e">
        <v>#N/A</v>
      </c>
      <c r="F502" s="438" t="s">
        <v>1093</v>
      </c>
      <c r="G502" s="438"/>
      <c r="H502" s="438" t="str">
        <f t="shared" si="450"/>
        <v/>
      </c>
      <c r="I502" s="438" t="str">
        <f t="shared" ref="I502:J502" si="505">H502</f>
        <v/>
      </c>
      <c r="J502" s="438" t="str">
        <f t="shared" si="505"/>
        <v/>
      </c>
      <c r="K502" s="438" t="str">
        <f t="shared" si="502"/>
        <v/>
      </c>
      <c r="L502" s="438" t="str">
        <f t="shared" si="502"/>
        <v/>
      </c>
      <c r="M502" s="438" t="str">
        <f t="shared" si="502"/>
        <v/>
      </c>
      <c r="N502" s="263"/>
    </row>
    <row r="503" spans="1:14" ht="15" x14ac:dyDescent="0.25">
      <c r="A503" s="265">
        <v>107151</v>
      </c>
      <c r="B503" s="261" t="s">
        <v>634</v>
      </c>
      <c r="C503" s="261">
        <v>2016</v>
      </c>
      <c r="D503" s="261"/>
      <c r="E503" s="261"/>
      <c r="F503" s="438">
        <v>0.745</v>
      </c>
      <c r="G503" s="438">
        <v>0.745</v>
      </c>
      <c r="H503" s="438">
        <f t="shared" si="450"/>
        <v>0.745</v>
      </c>
      <c r="I503" s="438">
        <f t="shared" ref="I503:J503" si="506">H503</f>
        <v>0.745</v>
      </c>
      <c r="J503" s="438">
        <f t="shared" si="506"/>
        <v>0.745</v>
      </c>
      <c r="K503" s="438">
        <f t="shared" si="502"/>
        <v>0.745</v>
      </c>
      <c r="L503" s="438">
        <f t="shared" si="502"/>
        <v>0.745</v>
      </c>
      <c r="M503" s="438">
        <f t="shared" si="502"/>
        <v>0.745</v>
      </c>
      <c r="N503" s="263"/>
    </row>
    <row r="504" spans="1:14" ht="15" x14ac:dyDescent="0.25">
      <c r="A504" s="265">
        <v>107152</v>
      </c>
      <c r="B504" s="261" t="e">
        <v>#N/A</v>
      </c>
      <c r="C504" s="261">
        <v>2015</v>
      </c>
      <c r="D504" s="261" t="s">
        <v>770</v>
      </c>
      <c r="E504" s="261"/>
      <c r="F504" s="438" t="s">
        <v>1093</v>
      </c>
      <c r="G504" s="438"/>
      <c r="H504" s="438" t="str">
        <f t="shared" si="450"/>
        <v/>
      </c>
      <c r="I504" s="438" t="str">
        <f t="shared" ref="I504:J504" si="507">H504</f>
        <v/>
      </c>
      <c r="J504" s="438" t="str">
        <f t="shared" si="507"/>
        <v/>
      </c>
      <c r="K504" s="438" t="str">
        <f t="shared" si="502"/>
        <v/>
      </c>
      <c r="L504" s="438" t="str">
        <f t="shared" si="502"/>
        <v/>
      </c>
      <c r="M504" s="438" t="str">
        <f t="shared" si="502"/>
        <v/>
      </c>
      <c r="N504" s="263"/>
    </row>
    <row r="505" spans="1:14" ht="15" x14ac:dyDescent="0.25">
      <c r="A505" s="67">
        <v>107153</v>
      </c>
      <c r="B505" s="261" t="e">
        <v>#N/A</v>
      </c>
      <c r="F505" s="438" t="s">
        <v>1093</v>
      </c>
      <c r="G505" s="438"/>
      <c r="H505" s="438" t="str">
        <f t="shared" si="450"/>
        <v/>
      </c>
      <c r="I505" s="438" t="str">
        <f t="shared" ref="I505:J505" si="508">H505</f>
        <v/>
      </c>
      <c r="J505" s="438" t="str">
        <f t="shared" si="508"/>
        <v/>
      </c>
      <c r="K505" s="438" t="str">
        <f t="shared" si="502"/>
        <v/>
      </c>
      <c r="L505" s="438" t="str">
        <f t="shared" si="502"/>
        <v/>
      </c>
      <c r="M505" s="438" t="str">
        <f t="shared" si="502"/>
        <v/>
      </c>
      <c r="N505" s="263"/>
    </row>
    <row r="506" spans="1:14" ht="15" x14ac:dyDescent="0.25">
      <c r="A506" s="67">
        <v>107154</v>
      </c>
      <c r="B506" s="261" t="s">
        <v>637</v>
      </c>
      <c r="C506" s="431">
        <v>2020</v>
      </c>
      <c r="F506" s="438">
        <v>0.66739999999999999</v>
      </c>
      <c r="G506" s="438">
        <v>0.66739999999999999</v>
      </c>
      <c r="H506" s="438">
        <f t="shared" si="450"/>
        <v>0.66739999999999999</v>
      </c>
      <c r="I506" s="438">
        <f t="shared" ref="I506:J506" si="509">H506</f>
        <v>0.66739999999999999</v>
      </c>
      <c r="J506" s="438">
        <f t="shared" si="509"/>
        <v>0.66739999999999999</v>
      </c>
      <c r="K506" s="438">
        <f t="shared" si="502"/>
        <v>0.66739999999999999</v>
      </c>
      <c r="L506" s="438">
        <f t="shared" si="502"/>
        <v>0.66739999999999999</v>
      </c>
      <c r="M506" s="438">
        <f t="shared" si="502"/>
        <v>0.66739999999999999</v>
      </c>
      <c r="N506" s="263"/>
    </row>
    <row r="507" spans="1:14" ht="15" x14ac:dyDescent="0.25">
      <c r="A507" s="265">
        <v>107155</v>
      </c>
      <c r="B507" s="261" t="s">
        <v>638</v>
      </c>
      <c r="C507" s="261">
        <v>2015</v>
      </c>
      <c r="D507" s="261"/>
      <c r="E507" s="261"/>
      <c r="F507" s="438">
        <v>0.7167</v>
      </c>
      <c r="G507" s="438">
        <v>0.7167</v>
      </c>
      <c r="H507" s="438">
        <f t="shared" si="450"/>
        <v>0.7167</v>
      </c>
      <c r="I507" s="438">
        <f t="shared" ref="I507:J507" si="510">H507</f>
        <v>0.7167</v>
      </c>
      <c r="J507" s="438">
        <f t="shared" si="510"/>
        <v>0.7167</v>
      </c>
      <c r="K507" s="438">
        <f t="shared" si="502"/>
        <v>0.7167</v>
      </c>
      <c r="L507" s="438">
        <f t="shared" si="502"/>
        <v>0.7167</v>
      </c>
      <c r="M507" s="438">
        <f t="shared" si="502"/>
        <v>0.7167</v>
      </c>
      <c r="N507" s="263"/>
    </row>
    <row r="508" spans="1:14" ht="15" x14ac:dyDescent="0.25">
      <c r="A508" s="67">
        <v>107156</v>
      </c>
      <c r="B508" s="261" t="e">
        <v>#N/A</v>
      </c>
      <c r="F508" s="438" t="s">
        <v>1093</v>
      </c>
      <c r="G508" s="438"/>
      <c r="H508" s="438" t="str">
        <f t="shared" si="450"/>
        <v/>
      </c>
      <c r="I508" s="438" t="str">
        <f t="shared" ref="I508:J508" si="511">H508</f>
        <v/>
      </c>
      <c r="J508" s="438" t="str">
        <f t="shared" si="511"/>
        <v/>
      </c>
      <c r="K508" s="438" t="str">
        <f t="shared" si="502"/>
        <v/>
      </c>
      <c r="L508" s="438" t="str">
        <f t="shared" si="502"/>
        <v/>
      </c>
      <c r="M508" s="438" t="str">
        <f t="shared" si="502"/>
        <v/>
      </c>
      <c r="N508" s="263"/>
    </row>
    <row r="509" spans="1:14" ht="15" x14ac:dyDescent="0.25">
      <c r="A509" s="67">
        <v>107158</v>
      </c>
      <c r="B509" s="261" t="e">
        <v>#N/A</v>
      </c>
      <c r="F509" s="438" t="s">
        <v>1093</v>
      </c>
      <c r="G509" s="438"/>
      <c r="H509" s="438" t="str">
        <f t="shared" si="450"/>
        <v/>
      </c>
      <c r="I509" s="438" t="str">
        <f t="shared" ref="I509:J509" si="512">H509</f>
        <v/>
      </c>
      <c r="J509" s="438" t="str">
        <f t="shared" si="512"/>
        <v/>
      </c>
      <c r="K509" s="438" t="str">
        <f t="shared" si="502"/>
        <v/>
      </c>
      <c r="L509" s="438" t="str">
        <f t="shared" si="502"/>
        <v/>
      </c>
      <c r="M509" s="438" t="str">
        <f t="shared" si="502"/>
        <v/>
      </c>
      <c r="N509" s="263"/>
    </row>
    <row r="510" spans="1:14" ht="15" x14ac:dyDescent="0.25">
      <c r="A510" s="67">
        <v>108142</v>
      </c>
      <c r="B510" s="261" t="e">
        <v>#N/A</v>
      </c>
      <c r="F510" s="438" t="s">
        <v>1093</v>
      </c>
      <c r="G510" s="438"/>
      <c r="H510" s="438" t="str">
        <f t="shared" si="450"/>
        <v/>
      </c>
      <c r="I510" s="438" t="str">
        <f t="shared" ref="I510:J510" si="513">H510</f>
        <v/>
      </c>
      <c r="J510" s="438" t="str">
        <f t="shared" si="513"/>
        <v/>
      </c>
      <c r="K510" s="438" t="str">
        <f t="shared" si="502"/>
        <v/>
      </c>
      <c r="L510" s="438" t="str">
        <f t="shared" si="502"/>
        <v/>
      </c>
      <c r="M510" s="438" t="str">
        <f t="shared" si="502"/>
        <v/>
      </c>
      <c r="N510" s="263"/>
    </row>
    <row r="511" spans="1:14" ht="15" x14ac:dyDescent="0.25">
      <c r="A511" s="67">
        <v>108143</v>
      </c>
      <c r="B511" s="261" t="e">
        <v>#N/A</v>
      </c>
      <c r="F511" s="438" t="s">
        <v>1093</v>
      </c>
      <c r="G511" s="438"/>
      <c r="H511" s="438" t="str">
        <f t="shared" si="450"/>
        <v/>
      </c>
      <c r="I511" s="438" t="str">
        <f t="shared" ref="I511:J511" si="514">H511</f>
        <v/>
      </c>
      <c r="J511" s="438" t="str">
        <f t="shared" si="514"/>
        <v/>
      </c>
      <c r="K511" s="438" t="str">
        <f t="shared" si="502"/>
        <v/>
      </c>
      <c r="L511" s="438" t="str">
        <f t="shared" si="502"/>
        <v/>
      </c>
      <c r="M511" s="438" t="str">
        <f t="shared" si="502"/>
        <v/>
      </c>
      <c r="N511" s="263"/>
    </row>
    <row r="512" spans="1:14" ht="15" x14ac:dyDescent="0.25">
      <c r="A512" s="265">
        <v>108144</v>
      </c>
      <c r="B512" s="261" t="e">
        <v>#N/A</v>
      </c>
      <c r="C512" s="261">
        <v>2015</v>
      </c>
      <c r="D512" s="261">
        <v>2018</v>
      </c>
      <c r="E512" s="261"/>
      <c r="F512" s="438"/>
      <c r="G512" s="438"/>
      <c r="H512" s="438" t="str">
        <f t="shared" ref="H512:H542" si="515">IF(G512&lt;&gt;0,G512,"")</f>
        <v/>
      </c>
      <c r="I512" s="438" t="str">
        <f t="shared" ref="I512:J512" si="516">H512</f>
        <v/>
      </c>
      <c r="J512" s="438" t="str">
        <f t="shared" si="516"/>
        <v/>
      </c>
      <c r="K512" s="438" t="str">
        <f t="shared" si="502"/>
        <v/>
      </c>
      <c r="L512" s="438" t="str">
        <f t="shared" si="502"/>
        <v/>
      </c>
      <c r="M512" s="438" t="str">
        <f t="shared" si="502"/>
        <v/>
      </c>
      <c r="N512" s="263"/>
    </row>
    <row r="513" spans="1:14" ht="15" x14ac:dyDescent="0.25">
      <c r="A513" s="67">
        <v>108147</v>
      </c>
      <c r="B513" s="261" t="e">
        <v>#N/A</v>
      </c>
      <c r="F513" s="438" t="s">
        <v>1093</v>
      </c>
      <c r="G513" s="438"/>
      <c r="H513" s="438" t="str">
        <f t="shared" si="515"/>
        <v/>
      </c>
      <c r="I513" s="438" t="str">
        <f t="shared" ref="I513:J513" si="517">H513</f>
        <v/>
      </c>
      <c r="J513" s="438" t="str">
        <f t="shared" si="517"/>
        <v/>
      </c>
      <c r="K513" s="438" t="str">
        <f t="shared" si="502"/>
        <v/>
      </c>
      <c r="L513" s="438" t="str">
        <f t="shared" si="502"/>
        <v/>
      </c>
      <c r="M513" s="438" t="str">
        <f t="shared" si="502"/>
        <v/>
      </c>
      <c r="N513" s="263"/>
    </row>
    <row r="514" spans="1:14" ht="15" x14ac:dyDescent="0.25">
      <c r="A514" s="67">
        <v>109002</v>
      </c>
      <c r="B514" s="261" t="e">
        <v>#N/A</v>
      </c>
      <c r="F514" s="438" t="s">
        <v>1093</v>
      </c>
      <c r="G514" s="438"/>
      <c r="H514" s="438" t="str">
        <f t="shared" si="515"/>
        <v/>
      </c>
      <c r="I514" s="438" t="str">
        <f t="shared" ref="I514:J514" si="518">H514</f>
        <v/>
      </c>
      <c r="J514" s="438" t="str">
        <f t="shared" si="518"/>
        <v/>
      </c>
      <c r="K514" s="438" t="str">
        <f t="shared" si="502"/>
        <v/>
      </c>
      <c r="L514" s="438" t="str">
        <f t="shared" si="502"/>
        <v/>
      </c>
      <c r="M514" s="438" t="str">
        <f t="shared" si="502"/>
        <v/>
      </c>
      <c r="N514" s="263"/>
    </row>
    <row r="515" spans="1:14" ht="15" x14ac:dyDescent="0.25">
      <c r="A515" s="67">
        <v>109003</v>
      </c>
      <c r="B515" s="261" t="e">
        <v>#N/A</v>
      </c>
      <c r="F515" s="438" t="s">
        <v>1093</v>
      </c>
      <c r="G515" s="438"/>
      <c r="H515" s="438" t="str">
        <f t="shared" si="515"/>
        <v/>
      </c>
      <c r="I515" s="438" t="str">
        <f t="shared" ref="I515:M530" si="519">H515</f>
        <v/>
      </c>
      <c r="J515" s="438" t="str">
        <f t="shared" si="519"/>
        <v/>
      </c>
      <c r="K515" s="438" t="str">
        <f t="shared" si="519"/>
        <v/>
      </c>
      <c r="L515" s="438" t="str">
        <f t="shared" si="519"/>
        <v/>
      </c>
      <c r="M515" s="438" t="str">
        <f t="shared" si="519"/>
        <v/>
      </c>
      <c r="N515" s="263"/>
    </row>
    <row r="516" spans="1:14" ht="15" x14ac:dyDescent="0.25">
      <c r="A516" s="265">
        <v>110014</v>
      </c>
      <c r="B516" s="261" t="s">
        <v>647</v>
      </c>
      <c r="C516" s="261">
        <v>2015</v>
      </c>
      <c r="D516" s="261"/>
      <c r="E516" s="261"/>
      <c r="F516" s="438">
        <v>0.77980000000000005</v>
      </c>
      <c r="G516" s="438">
        <v>0.77980000000000005</v>
      </c>
      <c r="H516" s="438">
        <f t="shared" si="515"/>
        <v>0.77980000000000005</v>
      </c>
      <c r="I516" s="438">
        <f t="shared" ref="I516:J516" si="520">H516</f>
        <v>0.77980000000000005</v>
      </c>
      <c r="J516" s="438">
        <f t="shared" si="520"/>
        <v>0.77980000000000005</v>
      </c>
      <c r="K516" s="438">
        <f t="shared" si="519"/>
        <v>0.77980000000000005</v>
      </c>
      <c r="L516" s="438">
        <f t="shared" si="519"/>
        <v>0.77980000000000005</v>
      </c>
      <c r="M516" s="438">
        <f t="shared" si="519"/>
        <v>0.77980000000000005</v>
      </c>
      <c r="N516" s="263"/>
    </row>
    <row r="517" spans="1:14" ht="15" x14ac:dyDescent="0.25">
      <c r="A517" s="265">
        <v>110029</v>
      </c>
      <c r="B517" s="261" t="s">
        <v>648</v>
      </c>
      <c r="C517" s="261">
        <v>2016</v>
      </c>
      <c r="D517" s="261"/>
      <c r="E517" s="261"/>
      <c r="F517" s="438">
        <v>0.65859999999999996</v>
      </c>
      <c r="G517" s="438">
        <v>0.65859999999999996</v>
      </c>
      <c r="H517" s="438">
        <f t="shared" si="515"/>
        <v>0.65859999999999996</v>
      </c>
      <c r="I517" s="438">
        <f t="shared" ref="I517:J517" si="521">H517</f>
        <v>0.65859999999999996</v>
      </c>
      <c r="J517" s="438">
        <f t="shared" si="521"/>
        <v>0.65859999999999996</v>
      </c>
      <c r="K517" s="438">
        <f t="shared" si="519"/>
        <v>0.65859999999999996</v>
      </c>
      <c r="L517" s="438">
        <f t="shared" si="519"/>
        <v>0.65859999999999996</v>
      </c>
      <c r="M517" s="438">
        <f t="shared" si="519"/>
        <v>0.65859999999999996</v>
      </c>
      <c r="N517" s="263"/>
    </row>
    <row r="518" spans="1:14" ht="15" x14ac:dyDescent="0.25">
      <c r="A518" s="265">
        <v>110030</v>
      </c>
      <c r="B518" s="261" t="s">
        <v>649</v>
      </c>
      <c r="C518" s="261">
        <v>2015</v>
      </c>
      <c r="D518" s="261"/>
      <c r="E518" s="261"/>
      <c r="F518" s="438">
        <v>0.8962</v>
      </c>
      <c r="G518" s="438">
        <v>0.8962</v>
      </c>
      <c r="H518" s="438">
        <f t="shared" si="515"/>
        <v>0.8962</v>
      </c>
      <c r="I518" s="438">
        <f t="shared" ref="I518:J518" si="522">H518</f>
        <v>0.8962</v>
      </c>
      <c r="J518" s="438">
        <f t="shared" si="522"/>
        <v>0.8962</v>
      </c>
      <c r="K518" s="438">
        <f t="shared" si="519"/>
        <v>0.8962</v>
      </c>
      <c r="L518" s="438">
        <f t="shared" si="519"/>
        <v>0.8962</v>
      </c>
      <c r="M518" s="438">
        <f t="shared" si="519"/>
        <v>0.8962</v>
      </c>
      <c r="N518" s="263"/>
    </row>
    <row r="519" spans="1:14" ht="15" x14ac:dyDescent="0.25">
      <c r="A519" s="67">
        <v>110031</v>
      </c>
      <c r="B519" s="261" t="e">
        <v>#N/A</v>
      </c>
      <c r="F519" s="438" t="s">
        <v>1093</v>
      </c>
      <c r="G519" s="438"/>
      <c r="H519" s="438" t="str">
        <f t="shared" si="515"/>
        <v/>
      </c>
      <c r="I519" s="438" t="str">
        <f t="shared" ref="I519:J519" si="523">H519</f>
        <v/>
      </c>
      <c r="J519" s="438" t="str">
        <f t="shared" si="523"/>
        <v/>
      </c>
      <c r="K519" s="438" t="str">
        <f t="shared" si="519"/>
        <v/>
      </c>
      <c r="L519" s="438" t="str">
        <f t="shared" si="519"/>
        <v/>
      </c>
      <c r="M519" s="438" t="str">
        <f t="shared" si="519"/>
        <v/>
      </c>
      <c r="N519" s="263"/>
    </row>
    <row r="520" spans="1:14" ht="15" x14ac:dyDescent="0.25">
      <c r="A520" s="67">
        <v>111086</v>
      </c>
      <c r="B520" s="261" t="e">
        <v>#N/A</v>
      </c>
      <c r="F520" s="438" t="s">
        <v>1093</v>
      </c>
      <c r="G520" s="438"/>
      <c r="H520" s="438" t="str">
        <f t="shared" si="515"/>
        <v/>
      </c>
      <c r="I520" s="438" t="str">
        <f t="shared" ref="I520:J520" si="524">H520</f>
        <v/>
      </c>
      <c r="J520" s="438" t="str">
        <f t="shared" si="524"/>
        <v/>
      </c>
      <c r="K520" s="438" t="str">
        <f t="shared" si="519"/>
        <v/>
      </c>
      <c r="L520" s="438" t="str">
        <f t="shared" si="519"/>
        <v/>
      </c>
      <c r="M520" s="438" t="str">
        <f t="shared" si="519"/>
        <v/>
      </c>
      <c r="N520" s="263"/>
    </row>
    <row r="521" spans="1:14" ht="15" x14ac:dyDescent="0.25">
      <c r="A521" s="67">
        <v>111087</v>
      </c>
      <c r="B521" s="261" t="e">
        <v>#N/A</v>
      </c>
      <c r="F521" s="438" t="s">
        <v>1093</v>
      </c>
      <c r="G521" s="438"/>
      <c r="H521" s="438" t="str">
        <f t="shared" si="515"/>
        <v/>
      </c>
      <c r="I521" s="438" t="str">
        <f t="shared" ref="I521:J521" si="525">H521</f>
        <v/>
      </c>
      <c r="J521" s="438" t="str">
        <f t="shared" si="525"/>
        <v/>
      </c>
      <c r="K521" s="438" t="str">
        <f t="shared" si="519"/>
        <v/>
      </c>
      <c r="L521" s="438" t="str">
        <f t="shared" si="519"/>
        <v/>
      </c>
      <c r="M521" s="438" t="str">
        <f t="shared" si="519"/>
        <v/>
      </c>
      <c r="N521" s="263"/>
    </row>
    <row r="522" spans="1:14" ht="15" x14ac:dyDescent="0.25">
      <c r="A522" s="67">
        <v>112099</v>
      </c>
      <c r="B522" s="261" t="e">
        <v>#N/A</v>
      </c>
      <c r="F522" s="438" t="s">
        <v>1093</v>
      </c>
      <c r="G522" s="438"/>
      <c r="H522" s="438" t="str">
        <f t="shared" si="515"/>
        <v/>
      </c>
      <c r="I522" s="438" t="str">
        <f t="shared" ref="I522:J522" si="526">H522</f>
        <v/>
      </c>
      <c r="J522" s="438" t="str">
        <f t="shared" si="526"/>
        <v/>
      </c>
      <c r="K522" s="438" t="str">
        <f t="shared" si="519"/>
        <v/>
      </c>
      <c r="L522" s="438" t="str">
        <f t="shared" si="519"/>
        <v/>
      </c>
      <c r="M522" s="438" t="str">
        <f t="shared" si="519"/>
        <v/>
      </c>
      <c r="N522" s="263"/>
    </row>
    <row r="523" spans="1:14" ht="15" x14ac:dyDescent="0.25">
      <c r="A523" s="67">
        <v>112101</v>
      </c>
      <c r="B523" s="261" t="e">
        <v>#N/A</v>
      </c>
      <c r="F523" s="438" t="s">
        <v>1093</v>
      </c>
      <c r="G523" s="438"/>
      <c r="H523" s="438" t="str">
        <f t="shared" si="515"/>
        <v/>
      </c>
      <c r="I523" s="438" t="str">
        <f t="shared" ref="I523:J523" si="527">H523</f>
        <v/>
      </c>
      <c r="J523" s="438" t="str">
        <f t="shared" si="527"/>
        <v/>
      </c>
      <c r="K523" s="438" t="str">
        <f t="shared" si="519"/>
        <v/>
      </c>
      <c r="L523" s="438" t="str">
        <f t="shared" si="519"/>
        <v/>
      </c>
      <c r="M523" s="438" t="str">
        <f t="shared" si="519"/>
        <v/>
      </c>
      <c r="N523" s="263"/>
    </row>
    <row r="524" spans="1:14" ht="15" x14ac:dyDescent="0.25">
      <c r="A524" s="67">
        <v>112102</v>
      </c>
      <c r="B524" s="261" t="e">
        <v>#N/A</v>
      </c>
      <c r="F524" s="438" t="s">
        <v>1093</v>
      </c>
      <c r="G524" s="438"/>
      <c r="H524" s="438" t="str">
        <f t="shared" si="515"/>
        <v/>
      </c>
      <c r="I524" s="438" t="str">
        <f t="shared" ref="I524:J524" si="528">H524</f>
        <v/>
      </c>
      <c r="J524" s="438" t="str">
        <f t="shared" si="528"/>
        <v/>
      </c>
      <c r="K524" s="438" t="str">
        <f t="shared" si="519"/>
        <v/>
      </c>
      <c r="L524" s="438" t="str">
        <f t="shared" si="519"/>
        <v/>
      </c>
      <c r="M524" s="438" t="str">
        <f t="shared" si="519"/>
        <v/>
      </c>
      <c r="N524" s="263"/>
    </row>
    <row r="525" spans="1:14" ht="15" x14ac:dyDescent="0.25">
      <c r="A525" s="67">
        <v>112103</v>
      </c>
      <c r="B525" s="261" t="e">
        <v>#N/A</v>
      </c>
      <c r="F525" s="438" t="s">
        <v>1093</v>
      </c>
      <c r="G525" s="438"/>
      <c r="H525" s="438" t="str">
        <f t="shared" si="515"/>
        <v/>
      </c>
      <c r="I525" s="438" t="str">
        <f t="shared" ref="I525:J525" si="529">H525</f>
        <v/>
      </c>
      <c r="J525" s="438" t="str">
        <f t="shared" si="529"/>
        <v/>
      </c>
      <c r="K525" s="438" t="str">
        <f t="shared" si="519"/>
        <v/>
      </c>
      <c r="L525" s="438" t="str">
        <f t="shared" si="519"/>
        <v/>
      </c>
      <c r="M525" s="438" t="str">
        <f t="shared" si="519"/>
        <v/>
      </c>
      <c r="N525" s="263"/>
    </row>
    <row r="526" spans="1:14" ht="15" x14ac:dyDescent="0.25">
      <c r="A526" s="67">
        <v>113001</v>
      </c>
      <c r="B526" s="261" t="e">
        <v>#N/A</v>
      </c>
      <c r="F526" s="438" t="s">
        <v>1093</v>
      </c>
      <c r="G526" s="438"/>
      <c r="H526" s="438" t="str">
        <f t="shared" si="515"/>
        <v/>
      </c>
      <c r="I526" s="438" t="str">
        <f t="shared" ref="I526:J526" si="530">H526</f>
        <v/>
      </c>
      <c r="J526" s="438" t="str">
        <f t="shared" si="530"/>
        <v/>
      </c>
      <c r="K526" s="438" t="str">
        <f t="shared" si="519"/>
        <v/>
      </c>
      <c r="L526" s="438" t="str">
        <f t="shared" si="519"/>
        <v/>
      </c>
      <c r="M526" s="438" t="str">
        <f t="shared" si="519"/>
        <v/>
      </c>
      <c r="N526" s="263"/>
    </row>
    <row r="527" spans="1:14" ht="15" x14ac:dyDescent="0.25">
      <c r="A527" s="67">
        <v>114112</v>
      </c>
      <c r="B527" s="261" t="e">
        <v>#N/A</v>
      </c>
      <c r="F527" s="438" t="s">
        <v>1093</v>
      </c>
      <c r="G527" s="438"/>
      <c r="H527" s="438" t="str">
        <f t="shared" si="515"/>
        <v/>
      </c>
      <c r="I527" s="438" t="str">
        <f t="shared" ref="I527:J527" si="531">H527</f>
        <v/>
      </c>
      <c r="J527" s="438" t="str">
        <f t="shared" si="531"/>
        <v/>
      </c>
      <c r="K527" s="438" t="str">
        <f t="shared" si="519"/>
        <v/>
      </c>
      <c r="L527" s="438" t="str">
        <f t="shared" si="519"/>
        <v/>
      </c>
      <c r="M527" s="438" t="str">
        <f t="shared" si="519"/>
        <v/>
      </c>
      <c r="N527" s="263"/>
    </row>
    <row r="528" spans="1:14" ht="15" x14ac:dyDescent="0.25">
      <c r="A528" s="67">
        <v>114113</v>
      </c>
      <c r="B528" s="261" t="e">
        <v>#N/A</v>
      </c>
      <c r="F528" s="438" t="s">
        <v>1093</v>
      </c>
      <c r="G528" s="438"/>
      <c r="H528" s="438" t="str">
        <f t="shared" si="515"/>
        <v/>
      </c>
      <c r="I528" s="438" t="str">
        <f t="shared" ref="I528:J528" si="532">H528</f>
        <v/>
      </c>
      <c r="J528" s="438" t="str">
        <f t="shared" si="532"/>
        <v/>
      </c>
      <c r="K528" s="438" t="str">
        <f t="shared" si="519"/>
        <v/>
      </c>
      <c r="L528" s="438" t="str">
        <f t="shared" si="519"/>
        <v/>
      </c>
      <c r="M528" s="438" t="str">
        <f t="shared" si="519"/>
        <v/>
      </c>
      <c r="N528" s="263"/>
    </row>
    <row r="529" spans="1:14" ht="15" x14ac:dyDescent="0.25">
      <c r="A529" s="67">
        <v>114114</v>
      </c>
      <c r="B529" s="261" t="e">
        <v>#N/A</v>
      </c>
      <c r="F529" s="438" t="s">
        <v>1093</v>
      </c>
      <c r="G529" s="438"/>
      <c r="H529" s="438" t="str">
        <f t="shared" si="515"/>
        <v/>
      </c>
      <c r="I529" s="438" t="str">
        <f t="shared" ref="I529:J529" si="533">H529</f>
        <v/>
      </c>
      <c r="J529" s="438" t="str">
        <f t="shared" si="533"/>
        <v/>
      </c>
      <c r="K529" s="438" t="str">
        <f t="shared" si="519"/>
        <v/>
      </c>
      <c r="L529" s="438" t="str">
        <f t="shared" si="519"/>
        <v/>
      </c>
      <c r="M529" s="438" t="str">
        <f t="shared" si="519"/>
        <v/>
      </c>
      <c r="N529" s="263"/>
    </row>
    <row r="530" spans="1:14" ht="15" x14ac:dyDescent="0.25">
      <c r="A530" s="67">
        <v>114115</v>
      </c>
      <c r="B530" s="261" t="e">
        <v>#N/A</v>
      </c>
      <c r="F530" s="438" t="s">
        <v>1093</v>
      </c>
      <c r="G530" s="438"/>
      <c r="H530" s="438" t="str">
        <f t="shared" si="515"/>
        <v/>
      </c>
      <c r="I530" s="438" t="str">
        <f t="shared" ref="I530:J530" si="534">H530</f>
        <v/>
      </c>
      <c r="J530" s="438" t="str">
        <f t="shared" si="534"/>
        <v/>
      </c>
      <c r="K530" s="438" t="str">
        <f t="shared" si="519"/>
        <v/>
      </c>
      <c r="L530" s="438" t="str">
        <f t="shared" si="519"/>
        <v/>
      </c>
      <c r="M530" s="438" t="str">
        <f t="shared" si="519"/>
        <v/>
      </c>
      <c r="N530" s="263"/>
    </row>
    <row r="531" spans="1:14" ht="15" x14ac:dyDescent="0.25">
      <c r="A531" s="67">
        <v>114116</v>
      </c>
      <c r="B531" s="261" t="e">
        <v>#N/A</v>
      </c>
      <c r="F531" s="438" t="s">
        <v>1093</v>
      </c>
      <c r="G531" s="438"/>
      <c r="H531" s="438" t="str">
        <f t="shared" si="515"/>
        <v/>
      </c>
      <c r="I531" s="438" t="str">
        <f t="shared" ref="I531:M542" si="535">H531</f>
        <v/>
      </c>
      <c r="J531" s="438" t="str">
        <f t="shared" si="535"/>
        <v/>
      </c>
      <c r="K531" s="438" t="str">
        <f t="shared" si="535"/>
        <v/>
      </c>
      <c r="L531" s="438" t="str">
        <f t="shared" si="535"/>
        <v/>
      </c>
      <c r="M531" s="438" t="str">
        <f t="shared" si="535"/>
        <v/>
      </c>
      <c r="N531" s="263"/>
    </row>
    <row r="532" spans="1:14" ht="15" x14ac:dyDescent="0.25">
      <c r="A532" s="265">
        <v>115115</v>
      </c>
      <c r="B532" s="261" t="s">
        <v>663</v>
      </c>
      <c r="C532" s="261">
        <v>2015</v>
      </c>
      <c r="D532" s="261"/>
      <c r="E532" s="261"/>
      <c r="F532" s="438">
        <v>0.96260000000000001</v>
      </c>
      <c r="G532" s="438">
        <v>0.96260000000000001</v>
      </c>
      <c r="H532" s="438">
        <f t="shared" si="515"/>
        <v>0.96260000000000001</v>
      </c>
      <c r="I532" s="438">
        <f t="shared" ref="I532:J532" si="536">H532</f>
        <v>0.96260000000000001</v>
      </c>
      <c r="J532" s="438">
        <f t="shared" si="536"/>
        <v>0.96260000000000001</v>
      </c>
      <c r="K532" s="438">
        <f t="shared" si="535"/>
        <v>0.96260000000000001</v>
      </c>
      <c r="L532" s="438">
        <f t="shared" si="535"/>
        <v>0.96260000000000001</v>
      </c>
      <c r="M532" s="438">
        <f t="shared" si="535"/>
        <v>0.96260000000000001</v>
      </c>
      <c r="N532" s="263"/>
    </row>
    <row r="533" spans="1:14" ht="15" x14ac:dyDescent="0.25">
      <c r="A533" s="265">
        <v>115901</v>
      </c>
      <c r="B533" s="261" t="e">
        <v>#N/A</v>
      </c>
      <c r="C533" s="261">
        <v>2015</v>
      </c>
      <c r="D533" s="261"/>
      <c r="E533" s="261" t="s">
        <v>772</v>
      </c>
      <c r="F533" s="438" t="s">
        <v>1093</v>
      </c>
      <c r="G533" s="438"/>
      <c r="H533" s="438" t="str">
        <f t="shared" si="515"/>
        <v/>
      </c>
      <c r="I533" s="438" t="str">
        <f t="shared" ref="I533:J533" si="537">H533</f>
        <v/>
      </c>
      <c r="J533" s="438" t="str">
        <f t="shared" si="537"/>
        <v/>
      </c>
      <c r="K533" s="438" t="str">
        <f t="shared" si="535"/>
        <v/>
      </c>
      <c r="L533" s="438" t="str">
        <f t="shared" si="535"/>
        <v/>
      </c>
      <c r="M533" s="438" t="str">
        <f t="shared" si="535"/>
        <v/>
      </c>
      <c r="N533" s="263"/>
    </row>
    <row r="534" spans="1:14" ht="15" x14ac:dyDescent="0.25">
      <c r="A534" s="265">
        <v>115902</v>
      </c>
      <c r="B534" s="261" t="s">
        <v>1103</v>
      </c>
      <c r="C534" s="261">
        <v>2015</v>
      </c>
      <c r="D534" s="261"/>
      <c r="E534" s="261"/>
      <c r="F534" s="438">
        <v>0.97709999999999997</v>
      </c>
      <c r="G534" s="438">
        <v>1.0738000000000001</v>
      </c>
      <c r="H534" s="438">
        <f t="shared" si="515"/>
        <v>1.0738000000000001</v>
      </c>
      <c r="I534" s="438">
        <f t="shared" ref="I534:J534" si="538">H534</f>
        <v>1.0738000000000001</v>
      </c>
      <c r="J534" s="438">
        <f t="shared" si="538"/>
        <v>1.0738000000000001</v>
      </c>
      <c r="K534" s="438">
        <f t="shared" si="535"/>
        <v>1.0738000000000001</v>
      </c>
      <c r="L534" s="438">
        <f t="shared" si="535"/>
        <v>1.0738000000000001</v>
      </c>
      <c r="M534" s="438">
        <f t="shared" si="535"/>
        <v>1.0738000000000001</v>
      </c>
      <c r="N534" s="263"/>
    </row>
    <row r="535" spans="1:14" ht="15" x14ac:dyDescent="0.25">
      <c r="A535" s="265">
        <v>115906</v>
      </c>
      <c r="B535" s="261" t="s">
        <v>1104</v>
      </c>
      <c r="C535" s="261">
        <v>2015</v>
      </c>
      <c r="D535" s="261"/>
      <c r="E535" s="261"/>
      <c r="F535" s="438">
        <v>0.95720000000000005</v>
      </c>
      <c r="G535" s="438">
        <v>0.95720000000000005</v>
      </c>
      <c r="H535" s="438">
        <f t="shared" si="515"/>
        <v>0.95720000000000005</v>
      </c>
      <c r="I535" s="438">
        <f t="shared" ref="I535:J535" si="539">H535</f>
        <v>0.95720000000000005</v>
      </c>
      <c r="J535" s="438">
        <f t="shared" si="539"/>
        <v>0.95720000000000005</v>
      </c>
      <c r="K535" s="438">
        <f t="shared" si="535"/>
        <v>0.95720000000000005</v>
      </c>
      <c r="L535" s="438">
        <f t="shared" si="535"/>
        <v>0.95720000000000005</v>
      </c>
      <c r="M535" s="438">
        <f t="shared" si="535"/>
        <v>0.95720000000000005</v>
      </c>
      <c r="N535" s="263"/>
    </row>
    <row r="536" spans="1:14" ht="15" x14ac:dyDescent="0.25">
      <c r="A536" s="265">
        <v>115913</v>
      </c>
      <c r="B536" s="261" t="s">
        <v>1105</v>
      </c>
      <c r="C536" s="261">
        <v>2015</v>
      </c>
      <c r="D536" s="261"/>
      <c r="E536" s="261"/>
      <c r="F536" s="438">
        <v>0.98950000000000005</v>
      </c>
      <c r="G536" s="438">
        <v>1.0321</v>
      </c>
      <c r="H536" s="438">
        <f t="shared" si="515"/>
        <v>1.0321</v>
      </c>
      <c r="I536" s="438">
        <f t="shared" ref="I536:J536" si="540">H536</f>
        <v>1.0321</v>
      </c>
      <c r="J536" s="438">
        <f t="shared" si="540"/>
        <v>1.0321</v>
      </c>
      <c r="K536" s="438">
        <f t="shared" si="535"/>
        <v>1.0321</v>
      </c>
      <c r="L536" s="438">
        <f t="shared" si="535"/>
        <v>1.0321</v>
      </c>
      <c r="M536" s="438">
        <f t="shared" si="535"/>
        <v>1.0321</v>
      </c>
      <c r="N536" s="263"/>
    </row>
    <row r="537" spans="1:14" ht="15" x14ac:dyDescent="0.25">
      <c r="A537" s="265">
        <v>115914</v>
      </c>
      <c r="B537" s="261" t="s">
        <v>1106</v>
      </c>
      <c r="C537" s="261">
        <v>2016</v>
      </c>
      <c r="D537" s="261"/>
      <c r="E537" s="261"/>
      <c r="F537" s="438">
        <v>1.0018</v>
      </c>
      <c r="G537" s="438">
        <v>1.0018</v>
      </c>
      <c r="H537" s="438">
        <f t="shared" si="515"/>
        <v>1.0018</v>
      </c>
      <c r="I537" s="438">
        <f t="shared" ref="I537:J537" si="541">H537</f>
        <v>1.0018</v>
      </c>
      <c r="J537" s="438">
        <f t="shared" si="541"/>
        <v>1.0018</v>
      </c>
      <c r="K537" s="438">
        <f t="shared" si="535"/>
        <v>1.0018</v>
      </c>
      <c r="L537" s="438">
        <f t="shared" si="535"/>
        <v>1.0018</v>
      </c>
      <c r="M537" s="438">
        <f t="shared" si="535"/>
        <v>1.0018</v>
      </c>
      <c r="N537" s="263"/>
    </row>
    <row r="538" spans="1:14" ht="15" x14ac:dyDescent="0.25">
      <c r="A538" s="265">
        <v>115921</v>
      </c>
      <c r="B538" s="261" t="e">
        <v>#N/A</v>
      </c>
      <c r="C538" s="261">
        <v>2015</v>
      </c>
      <c r="D538" s="261" t="s">
        <v>773</v>
      </c>
      <c r="E538" s="261"/>
      <c r="F538" s="438" t="s">
        <v>1093</v>
      </c>
      <c r="G538" s="438"/>
      <c r="H538" s="438" t="str">
        <f t="shared" si="515"/>
        <v/>
      </c>
      <c r="I538" s="438" t="str">
        <f t="shared" ref="I538:J538" si="542">H538</f>
        <v/>
      </c>
      <c r="J538" s="438" t="str">
        <f t="shared" si="542"/>
        <v/>
      </c>
      <c r="K538" s="438" t="str">
        <f t="shared" si="535"/>
        <v/>
      </c>
      <c r="L538" s="438" t="str">
        <f t="shared" si="535"/>
        <v/>
      </c>
      <c r="M538" s="438" t="str">
        <f t="shared" si="535"/>
        <v/>
      </c>
      <c r="N538" s="263"/>
    </row>
    <row r="539" spans="1:14" ht="15" x14ac:dyDescent="0.25">
      <c r="A539" s="265">
        <v>115922</v>
      </c>
      <c r="B539" s="261" t="e">
        <v>#N/A</v>
      </c>
      <c r="C539" s="261">
        <v>2015</v>
      </c>
      <c r="D539" s="261" t="s">
        <v>773</v>
      </c>
      <c r="E539" s="261"/>
      <c r="F539" s="438" t="s">
        <v>1093</v>
      </c>
      <c r="G539" s="438"/>
      <c r="H539" s="438" t="str">
        <f t="shared" si="515"/>
        <v/>
      </c>
      <c r="I539" s="438" t="str">
        <f t="shared" ref="I539:J539" si="543">H539</f>
        <v/>
      </c>
      <c r="J539" s="438" t="str">
        <f t="shared" si="543"/>
        <v/>
      </c>
      <c r="K539" s="438" t="str">
        <f t="shared" si="535"/>
        <v/>
      </c>
      <c r="L539" s="438" t="str">
        <f t="shared" si="535"/>
        <v/>
      </c>
      <c r="M539" s="438" t="str">
        <f t="shared" si="535"/>
        <v/>
      </c>
      <c r="N539" s="263"/>
    </row>
    <row r="540" spans="1:14" ht="15" x14ac:dyDescent="0.25">
      <c r="A540" s="265">
        <v>115923</v>
      </c>
      <c r="B540" s="261" t="s">
        <v>1107</v>
      </c>
      <c r="C540" s="261">
        <v>2015</v>
      </c>
      <c r="D540" s="261"/>
      <c r="E540" s="261"/>
      <c r="F540" s="438">
        <v>0.77070000000000005</v>
      </c>
      <c r="G540" s="438">
        <v>0.77070000000000005</v>
      </c>
      <c r="H540" s="438">
        <f t="shared" si="515"/>
        <v>0.77070000000000005</v>
      </c>
      <c r="I540" s="438">
        <f t="shared" ref="I540:J540" si="544">H540</f>
        <v>0.77070000000000005</v>
      </c>
      <c r="J540" s="438">
        <f t="shared" si="544"/>
        <v>0.77070000000000005</v>
      </c>
      <c r="K540" s="438">
        <f t="shared" si="535"/>
        <v>0.77070000000000005</v>
      </c>
      <c r="L540" s="438">
        <f t="shared" si="535"/>
        <v>0.77070000000000005</v>
      </c>
      <c r="M540" s="438">
        <f t="shared" si="535"/>
        <v>0.77070000000000005</v>
      </c>
      <c r="N540" s="263"/>
    </row>
    <row r="541" spans="1:14" ht="15" x14ac:dyDescent="0.25">
      <c r="A541" s="265">
        <v>115928</v>
      </c>
      <c r="B541" s="261" t="e">
        <v>#N/A</v>
      </c>
      <c r="C541" s="261">
        <v>2016</v>
      </c>
      <c r="D541" s="261"/>
      <c r="E541" s="261"/>
      <c r="F541" s="438">
        <v>1.0881000000000001</v>
      </c>
      <c r="G541" s="438"/>
      <c r="H541" s="438" t="str">
        <f t="shared" si="515"/>
        <v/>
      </c>
      <c r="I541" s="438" t="str">
        <f t="shared" ref="I541:J541" si="545">H541</f>
        <v/>
      </c>
      <c r="J541" s="438" t="str">
        <f t="shared" si="545"/>
        <v/>
      </c>
      <c r="K541" s="438" t="str">
        <f t="shared" si="535"/>
        <v/>
      </c>
      <c r="L541" s="438" t="str">
        <f t="shared" si="535"/>
        <v/>
      </c>
      <c r="M541" s="438" t="str">
        <f t="shared" si="535"/>
        <v/>
      </c>
      <c r="N541" s="263"/>
    </row>
    <row r="542" spans="1:14" ht="15" x14ac:dyDescent="0.25">
      <c r="A542" s="67">
        <v>115933</v>
      </c>
      <c r="B542" s="261" t="s">
        <v>1108</v>
      </c>
      <c r="C542" s="431">
        <v>2023</v>
      </c>
      <c r="F542" s="440" t="s">
        <v>1093</v>
      </c>
      <c r="G542" s="441">
        <v>0.86429999999999996</v>
      </c>
      <c r="H542" s="438">
        <f t="shared" si="515"/>
        <v>0.86429999999999996</v>
      </c>
      <c r="I542" s="438">
        <f t="shared" ref="I542:J542" si="546">H542</f>
        <v>0.86429999999999996</v>
      </c>
      <c r="J542" s="438">
        <f t="shared" si="546"/>
        <v>0.86429999999999996</v>
      </c>
      <c r="K542" s="438">
        <f t="shared" si="535"/>
        <v>0.86429999999999996</v>
      </c>
      <c r="L542" s="438">
        <f t="shared" si="535"/>
        <v>0.86429999999999996</v>
      </c>
      <c r="M542" s="438">
        <f t="shared" si="535"/>
        <v>0.86429999999999996</v>
      </c>
      <c r="N542" s="263"/>
    </row>
  </sheetData>
  <sortState xmlns:xlrd2="http://schemas.microsoft.com/office/spreadsheetml/2017/richdata2" ref="A2:L548">
    <sortCondition ref="A2:A54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B1:D19"/>
  <sheetViews>
    <sheetView workbookViewId="0">
      <selection activeCell="B6" sqref="B6:D6"/>
    </sheetView>
  </sheetViews>
  <sheetFormatPr defaultRowHeight="15" x14ac:dyDescent="0.25"/>
  <cols>
    <col min="1" max="1" width="9.140625" style="384"/>
    <col min="2" max="2" width="19.28515625" style="384" customWidth="1"/>
    <col min="3" max="3" width="17.140625" style="384" customWidth="1"/>
    <col min="4" max="4" width="118.7109375" style="384" customWidth="1"/>
    <col min="5" max="16384" width="9.140625" style="384"/>
  </cols>
  <sheetData>
    <row r="1" spans="2:4" x14ac:dyDescent="0.25">
      <c r="B1" s="519" t="s">
        <v>1046</v>
      </c>
      <c r="C1" s="520"/>
      <c r="D1" s="521"/>
    </row>
    <row r="2" spans="2:4" x14ac:dyDescent="0.25">
      <c r="B2" s="385" t="s">
        <v>1046</v>
      </c>
      <c r="C2" s="386"/>
      <c r="D2" s="387"/>
    </row>
    <row r="3" spans="2:4" s="388" customFormat="1" ht="37.5" customHeight="1" x14ac:dyDescent="0.25">
      <c r="B3" s="522" t="s">
        <v>1047</v>
      </c>
      <c r="C3" s="523"/>
      <c r="D3" s="524"/>
    </row>
    <row r="4" spans="2:4" s="388" customFormat="1" ht="51.75" customHeight="1" x14ac:dyDescent="0.25">
      <c r="B4" s="522" t="s">
        <v>1048</v>
      </c>
      <c r="C4" s="523"/>
      <c r="D4" s="524"/>
    </row>
    <row r="5" spans="2:4" s="388" customFormat="1" ht="87.75" customHeight="1" x14ac:dyDescent="0.25">
      <c r="B5" s="522" t="s">
        <v>1049</v>
      </c>
      <c r="C5" s="523"/>
      <c r="D5" s="524"/>
    </row>
    <row r="6" spans="2:4" s="388" customFormat="1" ht="69.75" customHeight="1" x14ac:dyDescent="0.25">
      <c r="B6" s="522" t="s">
        <v>1056</v>
      </c>
      <c r="C6" s="523"/>
      <c r="D6" s="524"/>
    </row>
    <row r="7" spans="2:4" x14ac:dyDescent="0.25">
      <c r="B7" s="389"/>
      <c r="C7" s="386"/>
      <c r="D7" s="387"/>
    </row>
    <row r="8" spans="2:4" ht="32.25" customHeight="1" x14ac:dyDescent="0.25">
      <c r="B8" s="525" t="s">
        <v>1050</v>
      </c>
      <c r="C8" s="526"/>
      <c r="D8" s="527"/>
    </row>
    <row r="9" spans="2:4" x14ac:dyDescent="0.25">
      <c r="B9" s="389"/>
      <c r="C9" s="386"/>
      <c r="D9" s="387"/>
    </row>
    <row r="10" spans="2:4" x14ac:dyDescent="0.25">
      <c r="B10" s="390" t="s">
        <v>12</v>
      </c>
      <c r="C10" s="386" t="s">
        <v>1051</v>
      </c>
      <c r="D10" s="387"/>
    </row>
    <row r="11" spans="2:4" x14ac:dyDescent="0.25">
      <c r="B11" s="389"/>
      <c r="C11" s="386"/>
      <c r="D11" s="387"/>
    </row>
    <row r="12" spans="2:4" ht="30.75" customHeight="1" x14ac:dyDescent="0.25">
      <c r="B12" s="391" t="s">
        <v>13</v>
      </c>
      <c r="C12" s="526" t="s">
        <v>1052</v>
      </c>
      <c r="D12" s="527"/>
    </row>
    <row r="13" spans="2:4" x14ac:dyDescent="0.25">
      <c r="B13" s="389"/>
      <c r="C13" s="386"/>
      <c r="D13" s="387"/>
    </row>
    <row r="14" spans="2:4" ht="30.75" customHeight="1" thickBot="1" x14ac:dyDescent="0.3">
      <c r="B14" s="392" t="s">
        <v>14</v>
      </c>
      <c r="C14" s="517" t="s">
        <v>1053</v>
      </c>
      <c r="D14" s="518"/>
    </row>
    <row r="15" spans="2:4" x14ac:dyDescent="0.25">
      <c r="B15" s="403"/>
      <c r="C15" s="404"/>
      <c r="D15" s="405"/>
    </row>
    <row r="16" spans="2:4" x14ac:dyDescent="0.25">
      <c r="B16" s="406" t="s">
        <v>1055</v>
      </c>
      <c r="C16" s="386"/>
      <c r="D16" s="387"/>
    </row>
    <row r="17" spans="2:4" x14ac:dyDescent="0.25">
      <c r="B17" s="389"/>
      <c r="C17" s="386"/>
      <c r="D17" s="387"/>
    </row>
    <row r="18" spans="2:4" x14ac:dyDescent="0.25">
      <c r="B18" s="389"/>
      <c r="C18" s="402" t="s">
        <v>1054</v>
      </c>
      <c r="D18" s="387"/>
    </row>
    <row r="19" spans="2:4" ht="15.75" thickBot="1" x14ac:dyDescent="0.3">
      <c r="B19" s="407"/>
      <c r="C19" s="408"/>
      <c r="D19" s="409"/>
    </row>
  </sheetData>
  <sheetProtection algorithmName="SHA-512" hashValue="pWGEdDKNDjgwRk2DuDElxQ4QcHFjNVWQ6hABubF5Lbw0110b2ibqbmHs/dI4UlpNFw7zKQEyQhaf0z9cnrX8qQ==" saltValue="GX5JIBuuvdsNtQmHj+8Rgg==" spinCount="100000" sheet="1" objects="1" scenarios="1"/>
  <mergeCells count="8">
    <mergeCell ref="C14:D14"/>
    <mergeCell ref="B1:D1"/>
    <mergeCell ref="B3:D3"/>
    <mergeCell ref="B4:D4"/>
    <mergeCell ref="B5:D5"/>
    <mergeCell ref="B8:D8"/>
    <mergeCell ref="C12:D12"/>
    <mergeCell ref="B6:D6"/>
  </mergeCells>
  <hyperlinks>
    <hyperlink ref="C18"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pageSetUpPr fitToPage="1"/>
  </sheetPr>
  <dimension ref="A1:X530"/>
  <sheetViews>
    <sheetView view="pageLayout" zoomScaleNormal="100" workbookViewId="0">
      <selection activeCell="C6" sqref="C6:D6"/>
    </sheetView>
  </sheetViews>
  <sheetFormatPr defaultRowHeight="15.75" x14ac:dyDescent="0.25"/>
  <cols>
    <col min="1" max="1" width="6.140625" customWidth="1"/>
    <col min="2" max="2" width="55.7109375" customWidth="1"/>
    <col min="3" max="4" width="16.7109375" customWidth="1"/>
    <col min="5" max="5" width="17.5703125" customWidth="1"/>
    <col min="6" max="10" width="16.7109375" customWidth="1"/>
    <col min="11" max="11" width="4.5703125" customWidth="1"/>
    <col min="13" max="13" width="9.140625" customWidth="1"/>
    <col min="14" max="14" width="7.5703125" style="67" hidden="1" customWidth="1"/>
    <col min="15" max="15" width="33.140625" hidden="1" customWidth="1"/>
    <col min="16" max="16" width="9.140625" style="73" hidden="1" customWidth="1"/>
    <col min="17" max="17" width="9.140625" hidden="1" customWidth="1"/>
    <col min="18" max="18" width="12.42578125" style="46" hidden="1" customWidth="1"/>
    <col min="19" max="19" width="10" hidden="1" customWidth="1"/>
    <col min="20" max="20" width="11.7109375" style="63" hidden="1" customWidth="1"/>
    <col min="21" max="21" width="9.140625" customWidth="1"/>
  </cols>
  <sheetData>
    <row r="1" spans="1:24" ht="16.5" thickBot="1" x14ac:dyDescent="0.3">
      <c r="N1" s="68" t="s">
        <v>141</v>
      </c>
      <c r="O1" s="17" t="s">
        <v>680</v>
      </c>
      <c r="P1" s="66" t="s">
        <v>684</v>
      </c>
      <c r="R1" s="173" t="s">
        <v>121</v>
      </c>
      <c r="S1" s="67">
        <v>19152</v>
      </c>
      <c r="T1" s="307">
        <v>19153</v>
      </c>
    </row>
    <row r="2" spans="1:24" ht="27" customHeight="1" thickBot="1" x14ac:dyDescent="0.35">
      <c r="A2" s="511" t="s">
        <v>667</v>
      </c>
      <c r="B2" s="512"/>
      <c r="C2" s="512"/>
      <c r="D2" s="512"/>
      <c r="E2" s="512"/>
      <c r="F2" s="512"/>
      <c r="G2" s="512"/>
      <c r="H2" s="512"/>
      <c r="I2" s="512"/>
      <c r="J2" s="513"/>
      <c r="N2" s="67">
        <v>1090</v>
      </c>
      <c r="O2" t="s">
        <v>142</v>
      </c>
      <c r="P2" s="18" t="s">
        <v>681</v>
      </c>
      <c r="R2" s="173" t="s">
        <v>127</v>
      </c>
      <c r="S2" s="308">
        <v>51155</v>
      </c>
      <c r="T2" s="309">
        <v>51160</v>
      </c>
      <c r="U2" s="17"/>
      <c r="V2" s="17"/>
      <c r="W2" s="64"/>
      <c r="X2" s="64"/>
    </row>
    <row r="3" spans="1:24" x14ac:dyDescent="0.25">
      <c r="A3" s="1"/>
      <c r="B3" s="5"/>
      <c r="C3" s="5"/>
      <c r="D3" s="5"/>
      <c r="E3" s="5"/>
      <c r="F3" s="5"/>
      <c r="G3" s="5"/>
      <c r="H3" s="5"/>
      <c r="I3" s="5"/>
      <c r="J3" s="3"/>
      <c r="N3" s="67">
        <v>1091</v>
      </c>
      <c r="O3" t="s">
        <v>143</v>
      </c>
      <c r="P3" s="18" t="s">
        <v>681</v>
      </c>
      <c r="R3" s="173" t="s">
        <v>128</v>
      </c>
      <c r="S3" s="67">
        <v>85046</v>
      </c>
      <c r="T3" s="307">
        <v>85050</v>
      </c>
      <c r="U3" s="45"/>
      <c r="V3" s="45"/>
      <c r="W3" s="45"/>
      <c r="X3" s="45"/>
    </row>
    <row r="4" spans="1:24" x14ac:dyDescent="0.25">
      <c r="A4" s="532" t="s">
        <v>690</v>
      </c>
      <c r="B4" s="533"/>
      <c r="C4" s="533"/>
      <c r="D4" s="533"/>
      <c r="E4" s="533"/>
      <c r="F4" s="533"/>
      <c r="G4" s="533"/>
      <c r="H4" s="533"/>
      <c r="I4" s="533"/>
      <c r="J4" s="534"/>
      <c r="N4" s="67">
        <v>1092</v>
      </c>
      <c r="O4" t="s">
        <v>144</v>
      </c>
      <c r="P4" s="18" t="s">
        <v>681</v>
      </c>
      <c r="R4" s="202" t="s">
        <v>129</v>
      </c>
      <c r="S4" s="45"/>
      <c r="U4" s="45"/>
      <c r="V4" s="45"/>
      <c r="W4" s="45"/>
      <c r="X4" s="45"/>
    </row>
    <row r="5" spans="1:24" x14ac:dyDescent="0.25">
      <c r="A5" s="1"/>
      <c r="B5" s="5"/>
      <c r="C5" s="5"/>
      <c r="D5" s="5"/>
      <c r="E5" s="5"/>
      <c r="F5" s="5"/>
      <c r="G5" s="5"/>
      <c r="H5" s="5"/>
      <c r="I5" s="5"/>
      <c r="J5" s="3"/>
      <c r="N5" s="67">
        <v>2089</v>
      </c>
      <c r="O5" t="s">
        <v>145</v>
      </c>
      <c r="P5" s="18" t="s">
        <v>681</v>
      </c>
      <c r="R5" s="173" t="s">
        <v>775</v>
      </c>
      <c r="S5" s="45"/>
      <c r="U5" s="45"/>
      <c r="V5" s="45"/>
      <c r="W5" s="45"/>
      <c r="X5" s="45"/>
    </row>
    <row r="6" spans="1:24" x14ac:dyDescent="0.25">
      <c r="A6" s="1"/>
      <c r="B6" s="74" t="s">
        <v>104</v>
      </c>
      <c r="C6" s="531"/>
      <c r="D6" s="531"/>
      <c r="E6" s="270" t="s">
        <v>779</v>
      </c>
      <c r="F6" s="74" t="s">
        <v>105</v>
      </c>
      <c r="G6" s="119"/>
      <c r="H6" s="5"/>
      <c r="I6" s="74" t="s">
        <v>689</v>
      </c>
      <c r="J6" s="120" t="e">
        <f>VLOOKUP(C6,N:P,3,FALSE)</f>
        <v>#N/A</v>
      </c>
      <c r="N6" s="67">
        <v>2090</v>
      </c>
      <c r="O6" t="s">
        <v>146</v>
      </c>
      <c r="P6" s="73" t="s">
        <v>685</v>
      </c>
      <c r="R6" s="173" t="s">
        <v>776</v>
      </c>
      <c r="S6" s="45"/>
      <c r="U6" s="45"/>
      <c r="V6" s="45"/>
      <c r="W6" s="45"/>
      <c r="X6" s="45"/>
    </row>
    <row r="7" spans="1:24" x14ac:dyDescent="0.25">
      <c r="A7" s="1"/>
      <c r="B7" s="74" t="s">
        <v>103</v>
      </c>
      <c r="C7" s="530" t="e">
        <f>VLOOKUP(C6,N:O,2,FALSE)</f>
        <v>#N/A</v>
      </c>
      <c r="D7" s="530"/>
      <c r="E7" s="271" t="s">
        <v>788</v>
      </c>
      <c r="F7" s="115"/>
      <c r="G7" s="74"/>
      <c r="H7" s="116"/>
      <c r="I7" s="117"/>
      <c r="J7" s="118"/>
      <c r="L7" s="114"/>
      <c r="N7" s="67">
        <v>2097</v>
      </c>
      <c r="O7" t="s">
        <v>147</v>
      </c>
      <c r="P7" s="18" t="s">
        <v>681</v>
      </c>
      <c r="R7" s="173" t="s">
        <v>777</v>
      </c>
      <c r="S7" s="45"/>
      <c r="U7" s="45"/>
      <c r="V7" s="45"/>
      <c r="W7" s="45"/>
      <c r="X7" s="45"/>
    </row>
    <row r="8" spans="1:24" x14ac:dyDescent="0.25">
      <c r="A8" s="1"/>
      <c r="B8" s="5"/>
      <c r="C8" s="5"/>
      <c r="D8" s="5"/>
      <c r="E8" s="5"/>
      <c r="F8" s="5"/>
      <c r="G8" s="5"/>
      <c r="H8" s="5"/>
      <c r="I8" s="5"/>
      <c r="J8" s="3"/>
      <c r="N8" s="67">
        <v>3031</v>
      </c>
      <c r="O8" t="s">
        <v>148</v>
      </c>
      <c r="P8" s="18" t="s">
        <v>681</v>
      </c>
      <c r="R8" s="202" t="s">
        <v>778</v>
      </c>
      <c r="S8" s="45"/>
      <c r="U8" s="45"/>
      <c r="V8" s="45"/>
      <c r="W8" s="45"/>
      <c r="X8" s="45"/>
    </row>
    <row r="9" spans="1:24" ht="16.5" thickBot="1" x14ac:dyDescent="0.3">
      <c r="A9" s="1"/>
      <c r="B9" s="528" t="s">
        <v>692</v>
      </c>
      <c r="C9" s="528"/>
      <c r="D9" s="528"/>
      <c r="E9" s="528"/>
      <c r="F9" s="528"/>
      <c r="G9" s="528"/>
      <c r="H9" s="528"/>
      <c r="I9" s="528"/>
      <c r="J9" s="529"/>
      <c r="N9" s="67">
        <v>3032</v>
      </c>
      <c r="O9" t="s">
        <v>149</v>
      </c>
      <c r="P9" s="18" t="s">
        <v>681</v>
      </c>
      <c r="R9" s="331" t="s">
        <v>788</v>
      </c>
      <c r="S9" s="45"/>
      <c r="U9" s="45"/>
      <c r="V9" s="45"/>
      <c r="W9" s="45"/>
      <c r="X9" s="45"/>
    </row>
    <row r="10" spans="1:24" s="258" customFormat="1" x14ac:dyDescent="0.25">
      <c r="A10" s="347"/>
      <c r="B10" s="348" t="s">
        <v>1045</v>
      </c>
      <c r="C10" s="424" t="s">
        <v>1029</v>
      </c>
      <c r="D10" s="423" t="s">
        <v>1029</v>
      </c>
      <c r="E10" s="424" t="s">
        <v>1029</v>
      </c>
      <c r="F10" s="423" t="s">
        <v>1060</v>
      </c>
      <c r="G10" s="424" t="s">
        <v>1060</v>
      </c>
      <c r="H10" s="349" t="s">
        <v>1060</v>
      </c>
      <c r="I10" s="380" t="s">
        <v>1060</v>
      </c>
      <c r="J10" s="350" t="s">
        <v>1060</v>
      </c>
      <c r="N10" s="308"/>
      <c r="P10" s="330"/>
      <c r="R10" s="331" t="s">
        <v>1040</v>
      </c>
      <c r="S10" s="332"/>
      <c r="T10" s="333"/>
      <c r="U10" s="332"/>
      <c r="V10" s="332"/>
      <c r="W10" s="332"/>
      <c r="X10" s="332"/>
    </row>
    <row r="11" spans="1:24" s="258" customFormat="1" ht="33.75" customHeight="1" x14ac:dyDescent="0.25">
      <c r="A11" s="382"/>
      <c r="B11" s="383"/>
      <c r="C11" s="535" t="s">
        <v>1044</v>
      </c>
      <c r="D11" s="536"/>
      <c r="E11" s="536"/>
      <c r="F11" s="536"/>
      <c r="G11" s="536"/>
      <c r="H11" s="536"/>
      <c r="I11" s="536"/>
      <c r="J11" s="537"/>
      <c r="N11" s="308"/>
      <c r="P11" s="330"/>
      <c r="R11" s="331" t="s">
        <v>1041</v>
      </c>
      <c r="S11" s="332"/>
      <c r="T11" s="333"/>
      <c r="U11" s="332"/>
      <c r="V11" s="332"/>
      <c r="W11" s="332"/>
      <c r="X11" s="332"/>
    </row>
    <row r="12" spans="1:24" x14ac:dyDescent="0.25">
      <c r="A12" s="155"/>
      <c r="B12" s="147" t="s">
        <v>670</v>
      </c>
      <c r="C12" s="202" t="s">
        <v>777</v>
      </c>
      <c r="D12" s="202" t="s">
        <v>778</v>
      </c>
      <c r="E12" s="173" t="s">
        <v>788</v>
      </c>
      <c r="F12" s="173" t="s">
        <v>1040</v>
      </c>
      <c r="G12" s="202" t="s">
        <v>1041</v>
      </c>
      <c r="H12" s="173" t="s">
        <v>1057</v>
      </c>
      <c r="I12" s="173" t="s">
        <v>1058</v>
      </c>
      <c r="J12" s="173" t="s">
        <v>1059</v>
      </c>
      <c r="N12" s="67">
        <v>3033</v>
      </c>
      <c r="O12" t="s">
        <v>150</v>
      </c>
      <c r="P12" s="18" t="s">
        <v>681</v>
      </c>
      <c r="S12" s="45"/>
      <c r="U12" s="45"/>
      <c r="V12" s="45"/>
      <c r="W12" s="45"/>
      <c r="X12" s="45"/>
    </row>
    <row r="13" spans="1:24" x14ac:dyDescent="0.25">
      <c r="A13" s="156">
        <v>1</v>
      </c>
      <c r="B13" s="159" t="s">
        <v>781</v>
      </c>
      <c r="C13" s="149">
        <v>0</v>
      </c>
      <c r="D13" s="148">
        <v>0</v>
      </c>
      <c r="E13" s="149">
        <v>0</v>
      </c>
      <c r="F13" s="148">
        <v>0</v>
      </c>
      <c r="G13" s="149">
        <v>0</v>
      </c>
      <c r="H13" s="268">
        <v>0</v>
      </c>
      <c r="I13" s="149">
        <v>0</v>
      </c>
      <c r="J13" s="276">
        <v>0</v>
      </c>
      <c r="N13" s="67">
        <v>4106</v>
      </c>
      <c r="O13" t="s">
        <v>151</v>
      </c>
      <c r="P13" s="18" t="s">
        <v>681</v>
      </c>
      <c r="S13" s="45"/>
      <c r="U13" s="45"/>
      <c r="V13" s="45"/>
      <c r="W13" s="45"/>
      <c r="X13" s="45"/>
    </row>
    <row r="14" spans="1:24" x14ac:dyDescent="0.25">
      <c r="A14" s="156">
        <v>2</v>
      </c>
      <c r="B14" s="159" t="s">
        <v>782</v>
      </c>
      <c r="C14" s="149">
        <v>0</v>
      </c>
      <c r="D14" s="148">
        <v>0</v>
      </c>
      <c r="E14" s="149">
        <v>0</v>
      </c>
      <c r="F14" s="148">
        <v>0</v>
      </c>
      <c r="G14" s="149">
        <v>0</v>
      </c>
      <c r="H14" s="268">
        <v>0</v>
      </c>
      <c r="I14" s="149">
        <v>0</v>
      </c>
      <c r="J14" s="276">
        <v>0</v>
      </c>
      <c r="N14" s="67">
        <v>4109</v>
      </c>
      <c r="O14" t="s">
        <v>152</v>
      </c>
      <c r="P14" s="18" t="s">
        <v>681</v>
      </c>
      <c r="S14" s="45"/>
      <c r="U14" s="45"/>
      <c r="V14" s="45"/>
      <c r="W14" s="45"/>
      <c r="X14" s="45"/>
    </row>
    <row r="15" spans="1:24" x14ac:dyDescent="0.25">
      <c r="A15" s="156" t="s">
        <v>682</v>
      </c>
      <c r="B15" s="159" t="s">
        <v>740</v>
      </c>
      <c r="C15" s="149">
        <v>0</v>
      </c>
      <c r="D15" s="148">
        <v>0</v>
      </c>
      <c r="E15" s="149">
        <v>0</v>
      </c>
      <c r="F15" s="148">
        <v>0</v>
      </c>
      <c r="G15" s="149">
        <v>0</v>
      </c>
      <c r="H15" s="268">
        <v>0</v>
      </c>
      <c r="I15" s="149">
        <v>0</v>
      </c>
      <c r="J15" s="276">
        <v>0</v>
      </c>
      <c r="N15" s="67">
        <v>4110</v>
      </c>
      <c r="O15" t="s">
        <v>153</v>
      </c>
      <c r="P15" s="18" t="s">
        <v>681</v>
      </c>
      <c r="S15" s="45"/>
      <c r="U15" s="45"/>
      <c r="V15" s="45"/>
      <c r="W15" s="45"/>
      <c r="X15" s="45"/>
    </row>
    <row r="16" spans="1:24" x14ac:dyDescent="0.25">
      <c r="A16" s="156" t="s">
        <v>683</v>
      </c>
      <c r="B16" s="159" t="s">
        <v>741</v>
      </c>
      <c r="C16" s="149">
        <v>0</v>
      </c>
      <c r="D16" s="148">
        <v>0</v>
      </c>
      <c r="E16" s="149">
        <v>0</v>
      </c>
      <c r="F16" s="148">
        <v>0</v>
      </c>
      <c r="G16" s="149">
        <v>0</v>
      </c>
      <c r="H16" s="268">
        <v>0</v>
      </c>
      <c r="I16" s="149">
        <v>0</v>
      </c>
      <c r="J16" s="276">
        <v>0</v>
      </c>
      <c r="N16" s="67">
        <v>5120</v>
      </c>
      <c r="O16" t="s">
        <v>154</v>
      </c>
      <c r="P16" s="18" t="s">
        <v>681</v>
      </c>
      <c r="S16" s="45"/>
      <c r="U16" s="45"/>
      <c r="V16" s="45"/>
      <c r="W16" s="45"/>
      <c r="X16" s="45"/>
    </row>
    <row r="17" spans="1:24" x14ac:dyDescent="0.25">
      <c r="A17" s="156" t="s">
        <v>687</v>
      </c>
      <c r="B17" s="159" t="s">
        <v>742</v>
      </c>
      <c r="C17" s="149">
        <v>0</v>
      </c>
      <c r="D17" s="148">
        <v>0</v>
      </c>
      <c r="E17" s="149">
        <v>0</v>
      </c>
      <c r="F17" s="148">
        <v>0</v>
      </c>
      <c r="G17" s="149">
        <v>0</v>
      </c>
      <c r="H17" s="268">
        <v>0</v>
      </c>
      <c r="I17" s="149">
        <v>0</v>
      </c>
      <c r="J17" s="276">
        <v>0</v>
      </c>
      <c r="N17" s="67">
        <v>5121</v>
      </c>
      <c r="O17" t="s">
        <v>155</v>
      </c>
      <c r="P17" s="18" t="s">
        <v>681</v>
      </c>
      <c r="S17" s="45"/>
      <c r="U17" s="45"/>
      <c r="V17" s="45"/>
      <c r="W17" s="45"/>
      <c r="X17" s="45"/>
    </row>
    <row r="18" spans="1:24" x14ac:dyDescent="0.25">
      <c r="A18" s="156" t="s">
        <v>688</v>
      </c>
      <c r="B18" s="159" t="s">
        <v>743</v>
      </c>
      <c r="C18" s="149">
        <v>0</v>
      </c>
      <c r="D18" s="148">
        <v>0</v>
      </c>
      <c r="E18" s="149">
        <v>0</v>
      </c>
      <c r="F18" s="148">
        <v>0</v>
      </c>
      <c r="G18" s="149">
        <v>0</v>
      </c>
      <c r="H18" s="268">
        <v>0</v>
      </c>
      <c r="I18" s="149">
        <v>0</v>
      </c>
      <c r="J18" s="276">
        <v>0</v>
      </c>
      <c r="N18" s="67">
        <v>5122</v>
      </c>
      <c r="O18" t="s">
        <v>156</v>
      </c>
      <c r="P18" s="18" t="s">
        <v>681</v>
      </c>
      <c r="S18" s="45"/>
      <c r="U18" s="45"/>
      <c r="V18" s="45"/>
      <c r="W18" s="45"/>
      <c r="X18" s="45"/>
    </row>
    <row r="19" spans="1:24" x14ac:dyDescent="0.25">
      <c r="A19" s="156" t="s">
        <v>682</v>
      </c>
      <c r="B19" s="159" t="s">
        <v>783</v>
      </c>
      <c r="C19" s="149">
        <v>0</v>
      </c>
      <c r="D19" s="149">
        <v>0</v>
      </c>
      <c r="E19" s="149">
        <v>0</v>
      </c>
      <c r="F19" s="148">
        <v>0</v>
      </c>
      <c r="G19" s="149">
        <v>0</v>
      </c>
      <c r="H19" s="268">
        <v>0</v>
      </c>
      <c r="I19" s="149">
        <v>0</v>
      </c>
      <c r="J19" s="276">
        <v>0</v>
      </c>
      <c r="N19" s="67">
        <v>5123</v>
      </c>
      <c r="O19" t="s">
        <v>157</v>
      </c>
      <c r="P19" s="18" t="s">
        <v>681</v>
      </c>
      <c r="S19" s="45"/>
      <c r="U19" s="45"/>
      <c r="V19" s="45"/>
      <c r="W19" s="45"/>
      <c r="X19" s="45"/>
    </row>
    <row r="20" spans="1:24" x14ac:dyDescent="0.25">
      <c r="A20" s="156" t="s">
        <v>683</v>
      </c>
      <c r="B20" s="159" t="s">
        <v>784</v>
      </c>
      <c r="C20" s="149">
        <v>0</v>
      </c>
      <c r="D20" s="149">
        <v>0</v>
      </c>
      <c r="E20" s="149">
        <v>0</v>
      </c>
      <c r="F20" s="148">
        <v>0</v>
      </c>
      <c r="G20" s="149">
        <v>0</v>
      </c>
      <c r="H20" s="268">
        <v>0</v>
      </c>
      <c r="I20" s="149">
        <v>0</v>
      </c>
      <c r="J20" s="276">
        <v>0</v>
      </c>
      <c r="N20" s="67">
        <v>5124</v>
      </c>
      <c r="O20" t="s">
        <v>158</v>
      </c>
      <c r="P20" s="18" t="s">
        <v>681</v>
      </c>
      <c r="S20" s="45"/>
      <c r="U20" s="45"/>
      <c r="V20" s="45"/>
      <c r="W20" s="45"/>
      <c r="X20" s="45"/>
    </row>
    <row r="21" spans="1:24" x14ac:dyDescent="0.25">
      <c r="A21" s="156" t="s">
        <v>687</v>
      </c>
      <c r="B21" s="159" t="s">
        <v>785</v>
      </c>
      <c r="C21" s="149">
        <v>0</v>
      </c>
      <c r="D21" s="149">
        <v>0</v>
      </c>
      <c r="E21" s="149">
        <v>0</v>
      </c>
      <c r="F21" s="148">
        <v>0</v>
      </c>
      <c r="G21" s="149">
        <v>0</v>
      </c>
      <c r="H21" s="268">
        <v>0</v>
      </c>
      <c r="I21" s="149">
        <v>0</v>
      </c>
      <c r="J21" s="276">
        <v>0</v>
      </c>
      <c r="N21" s="67">
        <v>5127</v>
      </c>
      <c r="O21" t="s">
        <v>159</v>
      </c>
      <c r="P21" s="73" t="s">
        <v>685</v>
      </c>
      <c r="S21" s="45"/>
      <c r="U21" s="45"/>
      <c r="V21" s="45"/>
      <c r="W21" s="45"/>
      <c r="X21" s="45"/>
    </row>
    <row r="22" spans="1:24" x14ac:dyDescent="0.25">
      <c r="A22" s="156" t="s">
        <v>688</v>
      </c>
      <c r="B22" s="159" t="s">
        <v>786</v>
      </c>
      <c r="C22" s="149">
        <v>0</v>
      </c>
      <c r="D22" s="149">
        <v>0</v>
      </c>
      <c r="E22" s="149">
        <v>0</v>
      </c>
      <c r="F22" s="148">
        <v>0</v>
      </c>
      <c r="G22" s="149">
        <v>0</v>
      </c>
      <c r="H22" s="268">
        <v>0</v>
      </c>
      <c r="I22" s="149">
        <v>0</v>
      </c>
      <c r="J22" s="276">
        <v>0</v>
      </c>
      <c r="N22" s="67">
        <v>5128</v>
      </c>
      <c r="O22" t="s">
        <v>160</v>
      </c>
      <c r="P22" s="18" t="s">
        <v>681</v>
      </c>
      <c r="S22" s="45"/>
      <c r="U22" s="45"/>
      <c r="V22" s="45"/>
      <c r="W22" s="45"/>
      <c r="X22" s="45"/>
    </row>
    <row r="23" spans="1:24" x14ac:dyDescent="0.25">
      <c r="A23" s="156">
        <v>3</v>
      </c>
      <c r="B23" s="159" t="s">
        <v>787</v>
      </c>
      <c r="C23" s="149">
        <v>0</v>
      </c>
      <c r="D23" s="149">
        <v>0</v>
      </c>
      <c r="E23" s="149">
        <v>0</v>
      </c>
      <c r="F23" s="148">
        <v>0</v>
      </c>
      <c r="G23" s="344">
        <v>0</v>
      </c>
      <c r="H23" s="268">
        <v>0</v>
      </c>
      <c r="I23" s="149">
        <v>0</v>
      </c>
      <c r="J23" s="276">
        <v>0</v>
      </c>
      <c r="P23" s="18"/>
      <c r="S23" s="45"/>
      <c r="U23" s="45"/>
      <c r="V23" s="45"/>
      <c r="W23" s="45"/>
      <c r="X23" s="45"/>
    </row>
    <row r="24" spans="1:24" x14ac:dyDescent="0.25">
      <c r="A24" s="156">
        <v>4</v>
      </c>
      <c r="B24" s="159" t="s">
        <v>790</v>
      </c>
      <c r="C24" s="149">
        <v>0</v>
      </c>
      <c r="D24" s="149">
        <v>0</v>
      </c>
      <c r="E24" s="149">
        <v>0</v>
      </c>
      <c r="F24" s="148">
        <v>0</v>
      </c>
      <c r="G24" s="149">
        <v>0</v>
      </c>
      <c r="H24" s="268">
        <v>0</v>
      </c>
      <c r="I24" s="149">
        <v>0</v>
      </c>
      <c r="J24" s="276">
        <v>0</v>
      </c>
      <c r="P24" s="18"/>
      <c r="S24" s="45"/>
      <c r="U24" s="45"/>
      <c r="V24" s="45"/>
      <c r="W24" s="45"/>
      <c r="X24" s="45"/>
    </row>
    <row r="25" spans="1:24" x14ac:dyDescent="0.25">
      <c r="A25" s="156">
        <v>5</v>
      </c>
      <c r="B25" s="159" t="s">
        <v>677</v>
      </c>
      <c r="C25" s="151">
        <v>0</v>
      </c>
      <c r="D25" s="151">
        <v>0</v>
      </c>
      <c r="E25" s="151">
        <v>0</v>
      </c>
      <c r="F25" s="150">
        <v>0</v>
      </c>
      <c r="G25" s="151">
        <v>0</v>
      </c>
      <c r="H25" s="257">
        <v>0</v>
      </c>
      <c r="I25" s="151">
        <v>0</v>
      </c>
      <c r="J25" s="257">
        <v>0</v>
      </c>
      <c r="N25" s="67">
        <v>6101</v>
      </c>
      <c r="O25" t="s">
        <v>161</v>
      </c>
      <c r="P25" s="18" t="s">
        <v>681</v>
      </c>
      <c r="S25" s="45"/>
      <c r="U25" s="45"/>
      <c r="V25" s="45"/>
      <c r="W25" s="45"/>
      <c r="X25" s="45"/>
    </row>
    <row r="26" spans="1:24" x14ac:dyDescent="0.25">
      <c r="A26" s="156">
        <v>6</v>
      </c>
      <c r="B26" s="159" t="s">
        <v>668</v>
      </c>
      <c r="C26" s="153">
        <v>0</v>
      </c>
      <c r="D26" s="153">
        <v>0</v>
      </c>
      <c r="E26" s="153">
        <v>0</v>
      </c>
      <c r="F26" s="152">
        <v>0</v>
      </c>
      <c r="G26" s="153">
        <v>0</v>
      </c>
      <c r="H26" s="274">
        <v>0</v>
      </c>
      <c r="I26" s="153">
        <v>0</v>
      </c>
      <c r="J26" s="274">
        <v>0</v>
      </c>
      <c r="N26" s="67">
        <v>6103</v>
      </c>
      <c r="O26" t="s">
        <v>162</v>
      </c>
      <c r="P26" s="18" t="s">
        <v>681</v>
      </c>
      <c r="S26" s="45"/>
      <c r="U26" s="45"/>
      <c r="V26" s="45"/>
      <c r="W26" s="45"/>
      <c r="X26" s="45"/>
    </row>
    <row r="27" spans="1:24" x14ac:dyDescent="0.25">
      <c r="A27" s="156">
        <v>7</v>
      </c>
      <c r="B27" s="159" t="s">
        <v>669</v>
      </c>
      <c r="C27" s="153">
        <v>0</v>
      </c>
      <c r="D27" s="153">
        <v>0</v>
      </c>
      <c r="E27" s="153">
        <v>0</v>
      </c>
      <c r="F27" s="152">
        <v>0</v>
      </c>
      <c r="G27" s="153">
        <v>0</v>
      </c>
      <c r="H27" s="274">
        <v>0</v>
      </c>
      <c r="I27" s="153">
        <v>0</v>
      </c>
      <c r="J27" s="274">
        <v>0</v>
      </c>
      <c r="N27" s="67">
        <v>6104</v>
      </c>
      <c r="O27" t="s">
        <v>163</v>
      </c>
      <c r="P27" s="18" t="s">
        <v>681</v>
      </c>
      <c r="S27" s="45"/>
      <c r="U27" s="45"/>
      <c r="V27" s="45"/>
      <c r="W27" s="45"/>
      <c r="X27" s="45"/>
    </row>
    <row r="28" spans="1:24" x14ac:dyDescent="0.25">
      <c r="A28" s="156">
        <v>8</v>
      </c>
      <c r="B28" s="160" t="s">
        <v>764</v>
      </c>
      <c r="C28" s="164" t="e">
        <f>VLOOKUP($C$6,'Local Effort 2022'!$A:B,2,FALSE)</f>
        <v>#N/A</v>
      </c>
      <c r="D28" s="164" t="e">
        <f>VLOOKUP($C$6,'Local Effort 2023'!$A:C,2,FALSE)</f>
        <v>#N/A</v>
      </c>
      <c r="E28" s="418">
        <v>0</v>
      </c>
      <c r="F28" s="274">
        <v>0</v>
      </c>
      <c r="G28" s="418">
        <v>0</v>
      </c>
      <c r="H28" s="274">
        <v>0</v>
      </c>
      <c r="I28" s="153">
        <v>0</v>
      </c>
      <c r="J28" s="274">
        <v>0</v>
      </c>
      <c r="N28" s="67">
        <v>7121</v>
      </c>
      <c r="O28" t="s">
        <v>164</v>
      </c>
      <c r="P28" s="18" t="s">
        <v>681</v>
      </c>
      <c r="S28" s="45"/>
      <c r="U28" s="45"/>
      <c r="V28" s="45"/>
      <c r="W28" s="45"/>
      <c r="X28" s="45"/>
    </row>
    <row r="29" spans="1:24" x14ac:dyDescent="0.25">
      <c r="A29" s="156">
        <v>9</v>
      </c>
      <c r="B29" s="160" t="s">
        <v>765</v>
      </c>
      <c r="C29" s="165" t="e">
        <f>VLOOKUP($C$6,'Local Effort 2022'!$A:$G,7,FALSE)</f>
        <v>#N/A</v>
      </c>
      <c r="D29" s="165" t="e">
        <f>VLOOKUP($C$6,'Local Effort 2023'!$A:$G,7,FALSE)</f>
        <v>#N/A</v>
      </c>
      <c r="E29" s="419">
        <v>0</v>
      </c>
      <c r="F29" s="257">
        <v>0</v>
      </c>
      <c r="G29" s="419">
        <v>0</v>
      </c>
      <c r="H29" s="257">
        <v>0</v>
      </c>
      <c r="I29" s="151">
        <v>0</v>
      </c>
      <c r="J29" s="257">
        <v>0</v>
      </c>
      <c r="N29" s="67">
        <v>7122</v>
      </c>
      <c r="O29" t="s">
        <v>165</v>
      </c>
      <c r="P29" s="18" t="s">
        <v>681</v>
      </c>
      <c r="S29" s="45"/>
      <c r="U29" s="45"/>
      <c r="V29" s="45"/>
      <c r="W29" s="45"/>
      <c r="X29" s="45"/>
    </row>
    <row r="30" spans="1:24" x14ac:dyDescent="0.25">
      <c r="A30" s="156">
        <v>10</v>
      </c>
      <c r="B30" s="160" t="s">
        <v>693</v>
      </c>
      <c r="C30" s="256">
        <v>6375</v>
      </c>
      <c r="D30" s="267">
        <v>6375</v>
      </c>
      <c r="E30" s="420">
        <v>6375</v>
      </c>
      <c r="F30" s="267">
        <v>6760</v>
      </c>
      <c r="G30" s="250">
        <v>7145</v>
      </c>
      <c r="H30" s="267">
        <v>7145</v>
      </c>
      <c r="I30" s="250">
        <v>7145</v>
      </c>
      <c r="J30" s="267">
        <v>7145</v>
      </c>
      <c r="N30" s="67">
        <v>7123</v>
      </c>
      <c r="O30" t="s">
        <v>166</v>
      </c>
      <c r="P30" s="18" t="s">
        <v>681</v>
      </c>
      <c r="S30" s="45"/>
      <c r="U30" s="45"/>
      <c r="V30" s="45"/>
      <c r="W30" s="45"/>
      <c r="X30" s="45"/>
    </row>
    <row r="31" spans="1:24" x14ac:dyDescent="0.25">
      <c r="A31" s="156">
        <v>11</v>
      </c>
      <c r="B31" s="160" t="s">
        <v>732</v>
      </c>
      <c r="C31" s="154" t="e">
        <f>VLOOKUP($C$6,DVM!$A:Z,18,FALSE)</f>
        <v>#N/A</v>
      </c>
      <c r="D31" s="154" t="e">
        <f>VLOOKUP($C$6,DVM!$A:Z,19,FALSE)</f>
        <v>#N/A</v>
      </c>
      <c r="E31" s="154" t="e">
        <f>VLOOKUP($C$6,DVM!$A:Z,20,FALSE)</f>
        <v>#N/A</v>
      </c>
      <c r="F31" s="154" t="e">
        <f>VLOOKUP($C$6,DVM!$A:AA,21,FALSE)</f>
        <v>#N/A</v>
      </c>
      <c r="G31" s="154" t="e">
        <f>VLOOKUP($C$6,DVM!$A:AB,21,FALSE)</f>
        <v>#N/A</v>
      </c>
      <c r="H31" s="268">
        <v>0</v>
      </c>
      <c r="I31" s="422">
        <v>0</v>
      </c>
      <c r="J31" s="268">
        <v>0</v>
      </c>
      <c r="N31" s="67">
        <v>7124</v>
      </c>
      <c r="O31" t="s">
        <v>167</v>
      </c>
      <c r="P31" s="18" t="s">
        <v>681</v>
      </c>
      <c r="S31" s="45"/>
      <c r="U31" s="45"/>
      <c r="V31" s="45"/>
      <c r="W31" s="45"/>
      <c r="X31" s="45"/>
    </row>
    <row r="32" spans="1:24" ht="15.6" customHeight="1" x14ac:dyDescent="0.25">
      <c r="A32" s="156">
        <v>12</v>
      </c>
      <c r="B32" s="272" t="s">
        <v>691</v>
      </c>
      <c r="C32" s="489">
        <v>1</v>
      </c>
      <c r="D32" s="489">
        <v>1</v>
      </c>
      <c r="E32" s="489">
        <v>1</v>
      </c>
      <c r="F32" s="489">
        <v>1</v>
      </c>
      <c r="G32" s="489">
        <v>1</v>
      </c>
      <c r="H32" s="489">
        <v>1</v>
      </c>
      <c r="I32" s="489">
        <v>1</v>
      </c>
      <c r="J32" s="489">
        <v>1</v>
      </c>
      <c r="N32" s="67">
        <v>7125</v>
      </c>
      <c r="O32" t="s">
        <v>168</v>
      </c>
      <c r="P32" s="18" t="s">
        <v>681</v>
      </c>
      <c r="S32" s="45"/>
      <c r="U32" s="45"/>
      <c r="V32" s="45"/>
      <c r="W32" s="45"/>
      <c r="X32" s="45"/>
    </row>
    <row r="33" spans="1:24" x14ac:dyDescent="0.25">
      <c r="A33" s="156">
        <v>13</v>
      </c>
      <c r="B33" s="160" t="s">
        <v>671</v>
      </c>
      <c r="C33" s="154">
        <v>430.37720000000002</v>
      </c>
      <c r="D33" s="428">
        <v>425.81990000000002</v>
      </c>
      <c r="E33" s="422">
        <v>472.52</v>
      </c>
      <c r="F33" s="421">
        <v>0</v>
      </c>
      <c r="G33" s="422">
        <v>0</v>
      </c>
      <c r="H33" s="268">
        <v>0</v>
      </c>
      <c r="I33" s="149">
        <v>0</v>
      </c>
      <c r="J33" s="268">
        <v>0</v>
      </c>
      <c r="N33" s="67">
        <v>7126</v>
      </c>
      <c r="O33" t="s">
        <v>169</v>
      </c>
      <c r="P33" s="73" t="s">
        <v>685</v>
      </c>
      <c r="S33" s="45"/>
      <c r="U33" s="45"/>
      <c r="V33" s="45"/>
      <c r="W33" s="45"/>
      <c r="X33" s="45"/>
    </row>
    <row r="34" spans="1:24" ht="16.5" thickBot="1" x14ac:dyDescent="0.3">
      <c r="A34" s="157">
        <v>14</v>
      </c>
      <c r="B34" s="161" t="s">
        <v>672</v>
      </c>
      <c r="C34" s="255">
        <v>1213.63348675</v>
      </c>
      <c r="D34" s="429">
        <v>1286.9233768500001</v>
      </c>
      <c r="E34" s="427">
        <v>0</v>
      </c>
      <c r="F34" s="426">
        <v>0</v>
      </c>
      <c r="G34" s="427">
        <v>0</v>
      </c>
      <c r="H34" s="269">
        <v>0</v>
      </c>
      <c r="I34" s="254">
        <v>0</v>
      </c>
      <c r="J34" s="269">
        <v>0</v>
      </c>
      <c r="N34" s="67">
        <v>7129</v>
      </c>
      <c r="O34" t="s">
        <v>170</v>
      </c>
      <c r="P34" s="18" t="s">
        <v>681</v>
      </c>
      <c r="S34" s="45"/>
      <c r="U34" s="45"/>
      <c r="V34" s="45"/>
      <c r="W34" s="45"/>
      <c r="X34" s="45"/>
    </row>
    <row r="35" spans="1:24" ht="16.5" thickBot="1" x14ac:dyDescent="0.3">
      <c r="A35" s="76"/>
      <c r="B35" s="76"/>
      <c r="N35" s="67">
        <v>8106</v>
      </c>
      <c r="O35" t="s">
        <v>171</v>
      </c>
      <c r="P35" s="18" t="s">
        <v>681</v>
      </c>
      <c r="S35" s="45"/>
      <c r="U35" s="45"/>
      <c r="V35" s="45"/>
      <c r="W35" s="45"/>
      <c r="X35" s="45"/>
    </row>
    <row r="36" spans="1:24" ht="21" thickBot="1" x14ac:dyDescent="0.35">
      <c r="A36" s="511" t="s">
        <v>673</v>
      </c>
      <c r="B36" s="512"/>
      <c r="C36" s="512"/>
      <c r="D36" s="512"/>
      <c r="E36" s="512"/>
      <c r="F36" s="512"/>
      <c r="G36" s="512"/>
      <c r="H36" s="512"/>
      <c r="I36" s="512"/>
      <c r="J36" s="513"/>
      <c r="N36" s="67">
        <v>8107</v>
      </c>
      <c r="O36" t="s">
        <v>172</v>
      </c>
      <c r="P36" s="18" t="s">
        <v>681</v>
      </c>
      <c r="S36" s="45"/>
      <c r="U36" s="45"/>
      <c r="V36" s="45"/>
      <c r="W36" s="45"/>
      <c r="X36" s="45"/>
    </row>
    <row r="37" spans="1:24" x14ac:dyDescent="0.25">
      <c r="A37" s="1"/>
      <c r="B37" s="75"/>
      <c r="C37" s="75"/>
      <c r="D37" s="75"/>
      <c r="E37" s="75"/>
      <c r="F37" s="75"/>
      <c r="G37" s="75"/>
      <c r="H37" s="75"/>
      <c r="I37" s="75"/>
      <c r="J37" s="3"/>
      <c r="N37" s="67">
        <v>8111</v>
      </c>
      <c r="O37" t="s">
        <v>173</v>
      </c>
      <c r="P37" s="18" t="s">
        <v>681</v>
      </c>
      <c r="S37" s="45"/>
      <c r="U37" s="45"/>
      <c r="V37" s="45"/>
      <c r="W37" s="45"/>
      <c r="X37" s="45"/>
    </row>
    <row r="38" spans="1:24" x14ac:dyDescent="0.25">
      <c r="A38" s="155"/>
      <c r="B38" s="146"/>
      <c r="C38" s="202" t="s">
        <v>777</v>
      </c>
      <c r="D38" s="202" t="s">
        <v>778</v>
      </c>
      <c r="E38" s="173" t="s">
        <v>788</v>
      </c>
      <c r="F38" s="173" t="s">
        <v>1040</v>
      </c>
      <c r="G38" s="202" t="s">
        <v>1041</v>
      </c>
      <c r="H38" s="173" t="s">
        <v>1057</v>
      </c>
      <c r="I38" s="173" t="s">
        <v>1058</v>
      </c>
      <c r="J38" s="173" t="s">
        <v>1059</v>
      </c>
      <c r="N38" s="67">
        <v>9077</v>
      </c>
      <c r="O38" t="s">
        <v>174</v>
      </c>
      <c r="P38" s="18" t="s">
        <v>681</v>
      </c>
      <c r="S38" s="45"/>
      <c r="U38" s="45"/>
      <c r="V38" s="45"/>
      <c r="W38" s="45"/>
      <c r="X38" s="45"/>
    </row>
    <row r="39" spans="1:24" x14ac:dyDescent="0.25">
      <c r="A39" s="156">
        <v>1</v>
      </c>
      <c r="B39" s="159" t="s">
        <v>674</v>
      </c>
      <c r="C39" s="425">
        <v>255.3502</v>
      </c>
      <c r="D39" s="425">
        <v>252.05690000000001</v>
      </c>
      <c r="E39" s="422">
        <v>0</v>
      </c>
      <c r="F39" s="268">
        <v>0</v>
      </c>
      <c r="G39" s="422">
        <v>0</v>
      </c>
      <c r="H39" s="268">
        <v>0</v>
      </c>
      <c r="I39" s="149">
        <v>0</v>
      </c>
      <c r="J39" s="276">
        <v>0</v>
      </c>
      <c r="N39" s="67">
        <v>9078</v>
      </c>
      <c r="O39" t="s">
        <v>175</v>
      </c>
      <c r="P39" s="18" t="s">
        <v>681</v>
      </c>
      <c r="S39" s="45"/>
      <c r="U39" s="45"/>
      <c r="V39" s="45"/>
      <c r="W39" s="45"/>
      <c r="X39" s="45"/>
    </row>
    <row r="40" spans="1:24" x14ac:dyDescent="0.25">
      <c r="A40" s="156">
        <v>2</v>
      </c>
      <c r="B40" s="159" t="s">
        <v>675</v>
      </c>
      <c r="C40" s="425">
        <v>144.41079999999999</v>
      </c>
      <c r="D40" s="425">
        <v>140.96889999999999</v>
      </c>
      <c r="E40" s="422">
        <v>0</v>
      </c>
      <c r="F40" s="268">
        <v>0</v>
      </c>
      <c r="G40" s="422">
        <v>0</v>
      </c>
      <c r="H40" s="268">
        <v>0</v>
      </c>
      <c r="I40" s="149">
        <v>0</v>
      </c>
      <c r="J40" s="276">
        <v>0</v>
      </c>
      <c r="N40" s="67">
        <v>9079</v>
      </c>
      <c r="O40" t="s">
        <v>176</v>
      </c>
      <c r="P40" s="18" t="s">
        <v>681</v>
      </c>
      <c r="S40" s="45"/>
      <c r="U40" s="45"/>
      <c r="V40" s="45"/>
      <c r="W40" s="45"/>
      <c r="X40" s="45"/>
    </row>
    <row r="41" spans="1:24" ht="16.5" thickBot="1" x14ac:dyDescent="0.3">
      <c r="A41" s="157">
        <v>3</v>
      </c>
      <c r="B41" s="162" t="s">
        <v>676</v>
      </c>
      <c r="C41" s="340">
        <v>0</v>
      </c>
      <c r="D41" s="341">
        <v>0</v>
      </c>
      <c r="E41" s="158">
        <v>0</v>
      </c>
      <c r="F41" s="275">
        <v>0</v>
      </c>
      <c r="G41" s="158">
        <v>0</v>
      </c>
      <c r="H41" s="275">
        <v>0</v>
      </c>
      <c r="I41" s="158">
        <v>0</v>
      </c>
      <c r="J41" s="277">
        <v>0</v>
      </c>
      <c r="N41" s="67">
        <v>9080</v>
      </c>
      <c r="O41" t="s">
        <v>177</v>
      </c>
      <c r="P41" s="18" t="s">
        <v>681</v>
      </c>
      <c r="S41" s="45"/>
      <c r="U41" s="45"/>
      <c r="V41" s="45"/>
      <c r="W41" s="45"/>
      <c r="X41" s="45"/>
    </row>
    <row r="42" spans="1:24" x14ac:dyDescent="0.25">
      <c r="A42" s="170" t="s">
        <v>736</v>
      </c>
      <c r="C42" s="259" t="s">
        <v>780</v>
      </c>
      <c r="N42" s="67">
        <v>10087</v>
      </c>
      <c r="O42" t="s">
        <v>178</v>
      </c>
      <c r="P42" s="18" t="s">
        <v>681</v>
      </c>
      <c r="S42" s="45"/>
      <c r="U42" s="45"/>
      <c r="V42" s="45"/>
      <c r="W42" s="45"/>
      <c r="X42" s="45"/>
    </row>
    <row r="43" spans="1:24" x14ac:dyDescent="0.25">
      <c r="A43" s="171" t="s">
        <v>735</v>
      </c>
      <c r="C43" s="259" t="s">
        <v>766</v>
      </c>
      <c r="N43" s="67">
        <v>10089</v>
      </c>
      <c r="O43" t="s">
        <v>179</v>
      </c>
      <c r="P43" s="18" t="s">
        <v>681</v>
      </c>
      <c r="S43" s="45"/>
      <c r="U43" s="45"/>
      <c r="V43" s="45"/>
      <c r="W43" s="45"/>
      <c r="X43" s="45"/>
    </row>
    <row r="44" spans="1:24" x14ac:dyDescent="0.25">
      <c r="A44" s="171"/>
      <c r="N44" s="67">
        <v>10090</v>
      </c>
      <c r="O44" t="s">
        <v>180</v>
      </c>
      <c r="P44" s="18" t="s">
        <v>681</v>
      </c>
      <c r="S44" s="45"/>
      <c r="U44" s="45"/>
      <c r="V44" s="45"/>
      <c r="W44" s="45"/>
      <c r="X44" s="45"/>
    </row>
    <row r="45" spans="1:24" x14ac:dyDescent="0.25">
      <c r="N45" s="67">
        <v>10091</v>
      </c>
      <c r="O45" t="s">
        <v>181</v>
      </c>
      <c r="P45" s="18" t="s">
        <v>681</v>
      </c>
      <c r="S45" s="45"/>
      <c r="U45" s="45"/>
      <c r="V45" s="45"/>
      <c r="W45" s="45"/>
      <c r="X45" s="45"/>
    </row>
    <row r="46" spans="1:24" x14ac:dyDescent="0.25">
      <c r="N46" s="67">
        <v>10092</v>
      </c>
      <c r="O46" t="s">
        <v>182</v>
      </c>
      <c r="P46" s="18" t="s">
        <v>681</v>
      </c>
      <c r="S46" s="45"/>
      <c r="U46" s="45"/>
      <c r="V46" s="45"/>
      <c r="W46" s="45"/>
      <c r="X46" s="45"/>
    </row>
    <row r="47" spans="1:24" x14ac:dyDescent="0.25">
      <c r="B47" s="258" t="s">
        <v>798</v>
      </c>
      <c r="C47" t="e">
        <f>VLOOKUP(C6,#REF!,3,FALSE)</f>
        <v>#REF!</v>
      </c>
      <c r="N47" s="67">
        <v>10093</v>
      </c>
      <c r="O47" t="s">
        <v>183</v>
      </c>
      <c r="P47" s="18" t="s">
        <v>681</v>
      </c>
      <c r="S47" s="45"/>
      <c r="U47" s="45"/>
      <c r="V47" s="45"/>
      <c r="W47" s="45"/>
      <c r="X47" s="45"/>
    </row>
    <row r="48" spans="1:24" x14ac:dyDescent="0.25">
      <c r="N48" s="67">
        <v>11076</v>
      </c>
      <c r="O48" t="s">
        <v>184</v>
      </c>
      <c r="P48" s="18" t="s">
        <v>681</v>
      </c>
      <c r="S48" s="45"/>
      <c r="U48" s="45"/>
      <c r="V48" s="45"/>
      <c r="W48" s="45"/>
      <c r="X48" s="45"/>
    </row>
    <row r="49" spans="14:24" x14ac:dyDescent="0.25">
      <c r="N49" s="67">
        <v>11078</v>
      </c>
      <c r="O49" t="s">
        <v>185</v>
      </c>
      <c r="P49" s="18" t="s">
        <v>681</v>
      </c>
      <c r="S49" s="45"/>
      <c r="U49" s="45"/>
      <c r="V49" s="45"/>
      <c r="W49" s="45"/>
      <c r="X49" s="45"/>
    </row>
    <row r="50" spans="14:24" x14ac:dyDescent="0.25">
      <c r="N50" s="67">
        <v>11079</v>
      </c>
      <c r="O50" t="s">
        <v>186</v>
      </c>
      <c r="P50" s="18" t="s">
        <v>681</v>
      </c>
      <c r="S50" s="45"/>
      <c r="U50" s="45"/>
      <c r="V50" s="45"/>
      <c r="W50" s="45"/>
      <c r="X50" s="45"/>
    </row>
    <row r="51" spans="14:24" x14ac:dyDescent="0.25">
      <c r="N51" s="67">
        <v>11082</v>
      </c>
      <c r="O51" t="s">
        <v>187</v>
      </c>
      <c r="P51" s="18" t="s">
        <v>681</v>
      </c>
      <c r="S51" s="45"/>
      <c r="U51" s="45"/>
      <c r="V51" s="45"/>
      <c r="W51" s="45"/>
      <c r="X51" s="45"/>
    </row>
    <row r="52" spans="14:24" x14ac:dyDescent="0.25">
      <c r="N52" s="67">
        <v>12108</v>
      </c>
      <c r="O52" t="s">
        <v>188</v>
      </c>
      <c r="P52" s="18" t="s">
        <v>681</v>
      </c>
      <c r="S52" s="45"/>
      <c r="U52" s="45"/>
      <c r="V52" s="45"/>
      <c r="W52" s="45"/>
      <c r="X52" s="45"/>
    </row>
    <row r="53" spans="14:24" x14ac:dyDescent="0.25">
      <c r="N53" s="67">
        <v>12109</v>
      </c>
      <c r="O53" t="s">
        <v>189</v>
      </c>
      <c r="P53" s="18" t="s">
        <v>681</v>
      </c>
      <c r="S53" s="45"/>
      <c r="U53" s="45"/>
      <c r="V53" s="45"/>
      <c r="W53" s="45"/>
      <c r="X53" s="45"/>
    </row>
    <row r="54" spans="14:24" x14ac:dyDescent="0.25">
      <c r="N54" s="67">
        <v>12110</v>
      </c>
      <c r="O54" t="s">
        <v>190</v>
      </c>
      <c r="P54" s="18" t="s">
        <v>681</v>
      </c>
      <c r="S54" s="45"/>
      <c r="U54" s="45"/>
      <c r="V54" s="45"/>
      <c r="W54" s="45"/>
      <c r="X54" s="45"/>
    </row>
    <row r="55" spans="14:24" x14ac:dyDescent="0.25">
      <c r="N55" s="67">
        <v>13054</v>
      </c>
      <c r="O55" t="s">
        <v>191</v>
      </c>
      <c r="P55" s="18" t="s">
        <v>681</v>
      </c>
      <c r="S55" s="45"/>
      <c r="U55" s="45"/>
      <c r="V55" s="45"/>
      <c r="W55" s="45"/>
      <c r="X55" s="45"/>
    </row>
    <row r="56" spans="14:24" x14ac:dyDescent="0.25">
      <c r="N56" s="67">
        <v>13055</v>
      </c>
      <c r="O56" t="s">
        <v>192</v>
      </c>
      <c r="P56" s="18" t="s">
        <v>681</v>
      </c>
      <c r="S56" s="45"/>
      <c r="U56" s="45"/>
      <c r="V56" s="45"/>
      <c r="W56" s="45"/>
      <c r="X56" s="45"/>
    </row>
    <row r="57" spans="14:24" x14ac:dyDescent="0.25">
      <c r="N57" s="67">
        <v>13057</v>
      </c>
      <c r="O57" t="s">
        <v>193</v>
      </c>
      <c r="P57" s="73" t="s">
        <v>685</v>
      </c>
      <c r="S57" s="45"/>
      <c r="U57" s="45"/>
      <c r="V57" s="45"/>
      <c r="W57" s="45"/>
      <c r="X57" s="45"/>
    </row>
    <row r="58" spans="14:24" x14ac:dyDescent="0.25">
      <c r="N58" s="67">
        <v>13058</v>
      </c>
      <c r="O58" t="s">
        <v>194</v>
      </c>
      <c r="P58" s="73" t="s">
        <v>685</v>
      </c>
      <c r="S58" s="45"/>
      <c r="U58" s="45"/>
      <c r="V58" s="45"/>
      <c r="W58" s="45"/>
      <c r="X58" s="45"/>
    </row>
    <row r="59" spans="14:24" x14ac:dyDescent="0.25">
      <c r="N59" s="67">
        <v>13059</v>
      </c>
      <c r="O59" t="s">
        <v>195</v>
      </c>
      <c r="P59" s="18" t="s">
        <v>681</v>
      </c>
      <c r="S59" s="45"/>
      <c r="U59" s="45"/>
      <c r="V59" s="45"/>
      <c r="W59" s="45"/>
      <c r="X59" s="45"/>
    </row>
    <row r="60" spans="14:24" x14ac:dyDescent="0.25">
      <c r="N60" s="67">
        <v>13060</v>
      </c>
      <c r="O60" t="s">
        <v>196</v>
      </c>
      <c r="P60" s="73" t="s">
        <v>685</v>
      </c>
      <c r="S60" s="45"/>
      <c r="U60" s="45"/>
      <c r="V60" s="45"/>
      <c r="W60" s="45"/>
      <c r="X60" s="45"/>
    </row>
    <row r="61" spans="14:24" x14ac:dyDescent="0.25">
      <c r="N61" s="67">
        <v>13061</v>
      </c>
      <c r="O61" t="s">
        <v>197</v>
      </c>
      <c r="P61" s="18" t="s">
        <v>681</v>
      </c>
      <c r="S61" s="45"/>
      <c r="U61" s="45"/>
      <c r="V61" s="45"/>
      <c r="W61" s="45"/>
      <c r="X61" s="45"/>
    </row>
    <row r="62" spans="14:24" x14ac:dyDescent="0.25">
      <c r="N62" s="67">
        <v>13062</v>
      </c>
      <c r="O62" t="s">
        <v>198</v>
      </c>
      <c r="P62" s="73" t="s">
        <v>685</v>
      </c>
      <c r="S62" s="45"/>
      <c r="U62" s="45"/>
      <c r="V62" s="45"/>
      <c r="W62" s="45"/>
      <c r="X62" s="45"/>
    </row>
    <row r="63" spans="14:24" x14ac:dyDescent="0.25">
      <c r="N63" s="67">
        <v>14126</v>
      </c>
      <c r="O63" t="s">
        <v>199</v>
      </c>
      <c r="P63" s="18" t="s">
        <v>681</v>
      </c>
      <c r="S63" s="45"/>
      <c r="U63" s="45"/>
      <c r="V63" s="45"/>
      <c r="W63" s="45"/>
      <c r="X63" s="45"/>
    </row>
    <row r="64" spans="14:24" x14ac:dyDescent="0.25">
      <c r="N64" s="67">
        <v>14127</v>
      </c>
      <c r="O64" t="s">
        <v>200</v>
      </c>
      <c r="P64" s="18" t="s">
        <v>681</v>
      </c>
      <c r="S64" s="45"/>
      <c r="U64" s="45"/>
      <c r="V64" s="45"/>
      <c r="W64" s="45"/>
      <c r="X64" s="45"/>
    </row>
    <row r="65" spans="14:24" x14ac:dyDescent="0.25">
      <c r="N65" s="67">
        <v>14129</v>
      </c>
      <c r="O65" t="s">
        <v>201</v>
      </c>
      <c r="P65" s="18" t="s">
        <v>681</v>
      </c>
      <c r="S65" s="45"/>
      <c r="U65" s="45"/>
      <c r="V65" s="45"/>
      <c r="W65" s="45"/>
      <c r="X65" s="45"/>
    </row>
    <row r="66" spans="14:24" x14ac:dyDescent="0.25">
      <c r="N66" s="67">
        <v>14130</v>
      </c>
      <c r="O66" t="s">
        <v>202</v>
      </c>
      <c r="P66" s="18" t="s">
        <v>681</v>
      </c>
      <c r="S66" s="45"/>
      <c r="U66" s="45"/>
      <c r="V66" s="45"/>
      <c r="W66" s="45"/>
      <c r="X66" s="45"/>
    </row>
    <row r="67" spans="14:24" x14ac:dyDescent="0.25">
      <c r="N67" s="67">
        <v>15001</v>
      </c>
      <c r="O67" t="s">
        <v>203</v>
      </c>
      <c r="P67" s="18" t="s">
        <v>681</v>
      </c>
      <c r="S67" s="45"/>
      <c r="U67" s="45"/>
      <c r="V67" s="45"/>
      <c r="W67" s="45"/>
      <c r="X67" s="45"/>
    </row>
    <row r="68" spans="14:24" x14ac:dyDescent="0.25">
      <c r="N68" s="67">
        <v>15002</v>
      </c>
      <c r="O68" t="s">
        <v>204</v>
      </c>
      <c r="P68" s="18" t="s">
        <v>681</v>
      </c>
      <c r="S68" s="45"/>
      <c r="U68" s="45"/>
      <c r="V68" s="45"/>
      <c r="W68" s="45"/>
      <c r="X68" s="45"/>
    </row>
    <row r="69" spans="14:24" x14ac:dyDescent="0.25">
      <c r="N69" s="67">
        <v>15003</v>
      </c>
      <c r="O69" t="s">
        <v>205</v>
      </c>
      <c r="P69" s="18" t="s">
        <v>681</v>
      </c>
      <c r="S69" s="45"/>
      <c r="U69" s="45"/>
      <c r="V69" s="45"/>
      <c r="W69" s="45"/>
      <c r="X69" s="45"/>
    </row>
    <row r="70" spans="14:24" x14ac:dyDescent="0.25">
      <c r="N70" s="67">
        <v>15004</v>
      </c>
      <c r="O70" t="s">
        <v>206</v>
      </c>
      <c r="P70" s="18" t="s">
        <v>681</v>
      </c>
      <c r="S70" s="45"/>
      <c r="U70" s="45"/>
      <c r="V70" s="45"/>
      <c r="W70" s="45"/>
      <c r="X70" s="45"/>
    </row>
    <row r="71" spans="14:24" x14ac:dyDescent="0.25">
      <c r="N71" s="67">
        <v>16090</v>
      </c>
      <c r="O71" t="s">
        <v>207</v>
      </c>
      <c r="P71" s="18" t="s">
        <v>681</v>
      </c>
      <c r="S71" s="45"/>
      <c r="U71" s="45"/>
      <c r="V71" s="45"/>
      <c r="W71" s="45"/>
      <c r="X71" s="45"/>
    </row>
    <row r="72" spans="14:24" x14ac:dyDescent="0.25">
      <c r="N72" s="67">
        <v>16092</v>
      </c>
      <c r="O72" t="s">
        <v>208</v>
      </c>
      <c r="P72" s="18" t="s">
        <v>681</v>
      </c>
      <c r="S72" s="45"/>
      <c r="U72" s="45"/>
      <c r="V72" s="45"/>
      <c r="W72" s="45"/>
      <c r="X72" s="45"/>
    </row>
    <row r="73" spans="14:24" x14ac:dyDescent="0.25">
      <c r="N73" s="67">
        <v>16094</v>
      </c>
      <c r="O73" t="s">
        <v>209</v>
      </c>
      <c r="P73" s="18" t="s">
        <v>681</v>
      </c>
      <c r="S73" s="45"/>
      <c r="U73" s="45"/>
      <c r="V73" s="45"/>
      <c r="W73" s="45"/>
      <c r="X73" s="45"/>
    </row>
    <row r="74" spans="14:24" x14ac:dyDescent="0.25">
      <c r="N74" s="67">
        <v>16096</v>
      </c>
      <c r="O74" t="s">
        <v>210</v>
      </c>
      <c r="P74" s="18" t="s">
        <v>681</v>
      </c>
      <c r="S74" s="45"/>
      <c r="U74" s="45"/>
      <c r="V74" s="45"/>
      <c r="W74" s="45"/>
      <c r="X74" s="45"/>
    </row>
    <row r="75" spans="14:24" x14ac:dyDescent="0.25">
      <c r="N75" s="67">
        <v>16097</v>
      </c>
      <c r="O75" t="s">
        <v>211</v>
      </c>
      <c r="P75" s="73" t="s">
        <v>685</v>
      </c>
      <c r="S75" s="45"/>
      <c r="U75" s="45"/>
      <c r="V75" s="45"/>
      <c r="W75" s="45"/>
      <c r="X75" s="45"/>
    </row>
    <row r="76" spans="14:24" x14ac:dyDescent="0.25">
      <c r="N76" s="67">
        <v>17121</v>
      </c>
      <c r="O76" t="s">
        <v>212</v>
      </c>
      <c r="P76" s="18" t="s">
        <v>681</v>
      </c>
      <c r="S76" s="45"/>
      <c r="U76" s="45"/>
      <c r="V76" s="45"/>
      <c r="W76" s="45"/>
      <c r="X76" s="45"/>
    </row>
    <row r="77" spans="14:24" x14ac:dyDescent="0.25">
      <c r="N77" s="67">
        <v>17122</v>
      </c>
      <c r="O77" t="s">
        <v>213</v>
      </c>
      <c r="P77" s="18" t="s">
        <v>681</v>
      </c>
      <c r="S77" s="45"/>
      <c r="U77" s="45"/>
      <c r="V77" s="45"/>
      <c r="W77" s="45"/>
      <c r="X77" s="45"/>
    </row>
    <row r="78" spans="14:24" x14ac:dyDescent="0.25">
      <c r="N78" s="67">
        <v>17124</v>
      </c>
      <c r="O78" t="s">
        <v>214</v>
      </c>
      <c r="P78" s="18" t="s">
        <v>681</v>
      </c>
      <c r="S78" s="45"/>
      <c r="U78" s="45"/>
      <c r="V78" s="45"/>
      <c r="W78" s="45"/>
      <c r="X78" s="45"/>
    </row>
    <row r="79" spans="14:24" x14ac:dyDescent="0.25">
      <c r="N79" s="67">
        <v>17125</v>
      </c>
      <c r="O79" t="s">
        <v>215</v>
      </c>
      <c r="P79" s="18" t="s">
        <v>681</v>
      </c>
      <c r="S79" s="45"/>
      <c r="U79" s="45"/>
      <c r="V79" s="45"/>
      <c r="W79" s="45"/>
      <c r="X79" s="45"/>
    </row>
    <row r="80" spans="14:24" x14ac:dyDescent="0.25">
      <c r="N80" s="67">
        <v>17126</v>
      </c>
      <c r="O80" t="s">
        <v>216</v>
      </c>
      <c r="P80" s="18" t="s">
        <v>681</v>
      </c>
      <c r="S80" s="45"/>
      <c r="U80" s="45"/>
      <c r="V80" s="45"/>
      <c r="W80" s="45"/>
      <c r="X80" s="45"/>
    </row>
    <row r="81" spans="14:24" x14ac:dyDescent="0.25">
      <c r="N81" s="67">
        <v>18047</v>
      </c>
      <c r="O81" t="s">
        <v>217</v>
      </c>
      <c r="P81" s="18" t="s">
        <v>681</v>
      </c>
      <c r="S81" s="45"/>
      <c r="U81" s="45"/>
      <c r="V81" s="45"/>
      <c r="W81" s="45"/>
      <c r="X81" s="45"/>
    </row>
    <row r="82" spans="14:24" x14ac:dyDescent="0.25">
      <c r="N82" s="67">
        <v>18050</v>
      </c>
      <c r="O82" t="s">
        <v>218</v>
      </c>
      <c r="P82" s="18" t="s">
        <v>681</v>
      </c>
      <c r="S82" s="45"/>
      <c r="U82" s="45"/>
      <c r="V82" s="45"/>
      <c r="W82" s="45"/>
      <c r="X82" s="45"/>
    </row>
    <row r="83" spans="14:24" x14ac:dyDescent="0.25">
      <c r="N83" s="67">
        <v>19139</v>
      </c>
      <c r="O83" t="s">
        <v>219</v>
      </c>
      <c r="P83" s="18" t="s">
        <v>681</v>
      </c>
      <c r="S83" s="45"/>
      <c r="U83" s="45"/>
      <c r="V83" s="45"/>
      <c r="W83" s="45"/>
      <c r="X83" s="45"/>
    </row>
    <row r="84" spans="14:24" x14ac:dyDescent="0.25">
      <c r="N84" s="67">
        <v>19140</v>
      </c>
      <c r="O84" t="s">
        <v>220</v>
      </c>
      <c r="P84" s="73" t="s">
        <v>685</v>
      </c>
      <c r="S84" s="45"/>
      <c r="U84" s="45"/>
      <c r="V84" s="45"/>
      <c r="W84" s="45"/>
      <c r="X84" s="45"/>
    </row>
    <row r="85" spans="14:24" x14ac:dyDescent="0.25">
      <c r="N85" s="67">
        <v>19142</v>
      </c>
      <c r="O85" t="s">
        <v>221</v>
      </c>
      <c r="P85" s="18" t="s">
        <v>681</v>
      </c>
      <c r="S85" s="45"/>
      <c r="U85" s="45"/>
      <c r="V85" s="45"/>
      <c r="W85" s="45"/>
      <c r="X85" s="45"/>
    </row>
    <row r="86" spans="14:24" x14ac:dyDescent="0.25">
      <c r="N86" s="67">
        <v>19144</v>
      </c>
      <c r="O86" t="s">
        <v>222</v>
      </c>
      <c r="P86" s="18" t="s">
        <v>681</v>
      </c>
      <c r="S86" s="45"/>
      <c r="U86" s="45"/>
      <c r="V86" s="45"/>
      <c r="W86" s="45"/>
      <c r="X86" s="45"/>
    </row>
    <row r="87" spans="14:24" x14ac:dyDescent="0.25">
      <c r="N87" s="67">
        <v>19147</v>
      </c>
      <c r="O87" t="s">
        <v>223</v>
      </c>
      <c r="P87" s="73" t="s">
        <v>685</v>
      </c>
      <c r="S87" s="45"/>
      <c r="U87" s="45"/>
      <c r="V87" s="45"/>
      <c r="W87" s="45"/>
      <c r="X87" s="45"/>
    </row>
    <row r="88" spans="14:24" x14ac:dyDescent="0.25">
      <c r="N88" s="67">
        <v>19148</v>
      </c>
      <c r="O88" t="s">
        <v>224</v>
      </c>
      <c r="P88" s="18" t="s">
        <v>681</v>
      </c>
      <c r="S88" s="45"/>
      <c r="U88" s="45"/>
      <c r="V88" s="45"/>
      <c r="W88" s="45"/>
      <c r="X88" s="45"/>
    </row>
    <row r="89" spans="14:24" x14ac:dyDescent="0.25">
      <c r="N89" s="67">
        <v>19149</v>
      </c>
      <c r="O89" t="s">
        <v>225</v>
      </c>
      <c r="P89" s="18" t="s">
        <v>681</v>
      </c>
      <c r="S89" s="45"/>
      <c r="U89" s="45"/>
      <c r="V89" s="45"/>
      <c r="W89" s="45"/>
      <c r="X89" s="45"/>
    </row>
    <row r="90" spans="14:24" x14ac:dyDescent="0.25">
      <c r="N90" s="67">
        <v>19150</v>
      </c>
      <c r="O90" t="s">
        <v>226</v>
      </c>
      <c r="P90" s="18" t="s">
        <v>681</v>
      </c>
      <c r="S90" s="45"/>
      <c r="U90" s="45"/>
      <c r="V90" s="45"/>
      <c r="W90" s="45"/>
      <c r="X90" s="45"/>
    </row>
    <row r="91" spans="14:24" x14ac:dyDescent="0.25">
      <c r="N91" s="67">
        <v>19151</v>
      </c>
      <c r="O91" t="s">
        <v>227</v>
      </c>
      <c r="P91" s="18" t="s">
        <v>681</v>
      </c>
      <c r="S91" s="45"/>
      <c r="U91" s="45"/>
      <c r="V91" s="45"/>
      <c r="W91" s="45"/>
      <c r="X91" s="45"/>
    </row>
    <row r="92" spans="14:24" x14ac:dyDescent="0.25">
      <c r="N92" s="67">
        <v>19152</v>
      </c>
      <c r="O92" t="s">
        <v>228</v>
      </c>
      <c r="P92" s="18" t="s">
        <v>686</v>
      </c>
      <c r="S92" s="45"/>
      <c r="U92" s="45"/>
      <c r="V92" s="45"/>
      <c r="W92" s="45"/>
      <c r="X92" s="45"/>
    </row>
    <row r="93" spans="14:24" x14ac:dyDescent="0.25">
      <c r="N93" s="67">
        <v>20001</v>
      </c>
      <c r="O93" t="s">
        <v>230</v>
      </c>
      <c r="P93" s="18" t="s">
        <v>681</v>
      </c>
      <c r="S93" s="45"/>
      <c r="U93" s="45"/>
      <c r="V93" s="45"/>
      <c r="W93" s="45"/>
      <c r="X93" s="45"/>
    </row>
    <row r="94" spans="14:24" x14ac:dyDescent="0.25">
      <c r="N94" s="67">
        <v>20002</v>
      </c>
      <c r="O94" t="s">
        <v>231</v>
      </c>
      <c r="P94" s="18" t="s">
        <v>681</v>
      </c>
      <c r="S94" s="45"/>
      <c r="U94" s="45"/>
      <c r="V94" s="45"/>
      <c r="W94" s="45"/>
      <c r="X94" s="45"/>
    </row>
    <row r="95" spans="14:24" x14ac:dyDescent="0.25">
      <c r="N95" s="67">
        <v>21148</v>
      </c>
      <c r="O95" t="s">
        <v>232</v>
      </c>
      <c r="P95" s="18" t="s">
        <v>681</v>
      </c>
      <c r="S95" s="45"/>
      <c r="U95" s="45"/>
      <c r="V95" s="45"/>
      <c r="W95" s="45"/>
      <c r="X95" s="45"/>
    </row>
    <row r="96" spans="14:24" x14ac:dyDescent="0.25">
      <c r="N96" s="67">
        <v>21149</v>
      </c>
      <c r="O96" t="s">
        <v>233</v>
      </c>
      <c r="P96" s="18" t="s">
        <v>681</v>
      </c>
      <c r="S96" s="45"/>
      <c r="U96" s="45"/>
      <c r="V96" s="45"/>
      <c r="W96" s="45"/>
      <c r="X96" s="45"/>
    </row>
    <row r="97" spans="14:24" x14ac:dyDescent="0.25">
      <c r="N97" s="67">
        <v>21150</v>
      </c>
      <c r="O97" t="s">
        <v>234</v>
      </c>
      <c r="P97" s="18" t="s">
        <v>681</v>
      </c>
      <c r="S97" s="45"/>
      <c r="U97" s="45"/>
      <c r="V97" s="45"/>
      <c r="W97" s="45"/>
      <c r="X97" s="45"/>
    </row>
    <row r="98" spans="14:24" x14ac:dyDescent="0.25">
      <c r="N98" s="67">
        <v>21151</v>
      </c>
      <c r="O98" t="s">
        <v>235</v>
      </c>
      <c r="P98" s="18" t="s">
        <v>681</v>
      </c>
      <c r="S98" s="45"/>
      <c r="U98" s="45"/>
      <c r="V98" s="45"/>
      <c r="W98" s="45"/>
      <c r="X98" s="45"/>
    </row>
    <row r="99" spans="14:24" x14ac:dyDescent="0.25">
      <c r="N99" s="67">
        <v>22088</v>
      </c>
      <c r="O99" t="s">
        <v>236</v>
      </c>
      <c r="P99" s="18" t="s">
        <v>681</v>
      </c>
      <c r="S99" s="45"/>
      <c r="U99" s="45"/>
      <c r="V99" s="45"/>
      <c r="W99" s="45"/>
      <c r="X99" s="45"/>
    </row>
    <row r="100" spans="14:24" x14ac:dyDescent="0.25">
      <c r="N100" s="67">
        <v>22089</v>
      </c>
      <c r="O100" t="s">
        <v>237</v>
      </c>
      <c r="P100" s="18" t="s">
        <v>681</v>
      </c>
      <c r="S100" s="45"/>
      <c r="U100" s="45"/>
      <c r="V100" s="45"/>
      <c r="W100" s="45"/>
      <c r="X100" s="45"/>
    </row>
    <row r="101" spans="14:24" x14ac:dyDescent="0.25">
      <c r="N101" s="67">
        <v>22090</v>
      </c>
      <c r="O101" t="s">
        <v>238</v>
      </c>
      <c r="P101" s="18" t="s">
        <v>681</v>
      </c>
      <c r="S101" s="45"/>
      <c r="U101" s="45"/>
      <c r="V101" s="45"/>
      <c r="W101" s="45"/>
      <c r="X101" s="45"/>
    </row>
    <row r="102" spans="14:24" x14ac:dyDescent="0.25">
      <c r="N102" s="67">
        <v>22091</v>
      </c>
      <c r="O102" t="s">
        <v>239</v>
      </c>
      <c r="P102" s="18" t="s">
        <v>681</v>
      </c>
      <c r="S102" s="45"/>
      <c r="U102" s="45"/>
      <c r="V102" s="45"/>
      <c r="W102" s="45"/>
      <c r="X102" s="45"/>
    </row>
    <row r="103" spans="14:24" x14ac:dyDescent="0.25">
      <c r="N103" s="67">
        <v>22092</v>
      </c>
      <c r="O103" t="s">
        <v>240</v>
      </c>
      <c r="P103" s="18" t="s">
        <v>681</v>
      </c>
      <c r="S103" s="45"/>
      <c r="U103" s="45"/>
      <c r="V103" s="45"/>
      <c r="W103" s="45"/>
      <c r="X103" s="45"/>
    </row>
    <row r="104" spans="14:24" x14ac:dyDescent="0.25">
      <c r="N104" s="67">
        <v>22093</v>
      </c>
      <c r="O104" t="s">
        <v>241</v>
      </c>
      <c r="P104" s="18" t="s">
        <v>681</v>
      </c>
      <c r="S104" s="45"/>
      <c r="U104" s="45"/>
      <c r="V104" s="45"/>
      <c r="W104" s="45"/>
      <c r="X104" s="45"/>
    </row>
    <row r="105" spans="14:24" x14ac:dyDescent="0.25">
      <c r="N105" s="67">
        <v>22094</v>
      </c>
      <c r="O105" t="s">
        <v>242</v>
      </c>
      <c r="P105" s="18" t="s">
        <v>681</v>
      </c>
      <c r="S105" s="45"/>
      <c r="U105" s="45"/>
      <c r="V105" s="45"/>
      <c r="W105" s="45"/>
      <c r="X105" s="45"/>
    </row>
    <row r="106" spans="14:24" x14ac:dyDescent="0.25">
      <c r="N106" s="67">
        <v>23099</v>
      </c>
      <c r="O106" t="s">
        <v>243</v>
      </c>
      <c r="P106" s="73" t="s">
        <v>685</v>
      </c>
      <c r="S106" s="45"/>
      <c r="U106" s="45"/>
      <c r="V106" s="45"/>
      <c r="W106" s="45"/>
      <c r="X106" s="45"/>
    </row>
    <row r="107" spans="14:24" x14ac:dyDescent="0.25">
      <c r="N107" s="67">
        <v>23101</v>
      </c>
      <c r="O107" t="s">
        <v>244</v>
      </c>
      <c r="P107" s="18" t="s">
        <v>681</v>
      </c>
      <c r="S107" s="45"/>
      <c r="U107" s="45"/>
      <c r="V107" s="45"/>
      <c r="W107" s="45"/>
      <c r="X107" s="45"/>
    </row>
    <row r="108" spans="14:24" x14ac:dyDescent="0.25">
      <c r="N108" s="67">
        <v>24086</v>
      </c>
      <c r="O108" t="s">
        <v>245</v>
      </c>
      <c r="P108" s="18" t="s">
        <v>681</v>
      </c>
      <c r="S108" s="45"/>
      <c r="U108" s="45"/>
      <c r="V108" s="45"/>
      <c r="W108" s="45"/>
      <c r="X108" s="45"/>
    </row>
    <row r="109" spans="14:24" x14ac:dyDescent="0.25">
      <c r="N109" s="67">
        <v>24087</v>
      </c>
      <c r="O109" t="s">
        <v>246</v>
      </c>
      <c r="P109" s="18" t="s">
        <v>681</v>
      </c>
      <c r="S109" s="45"/>
      <c r="U109" s="45"/>
      <c r="V109" s="45"/>
      <c r="W109" s="45"/>
      <c r="X109" s="45"/>
    </row>
    <row r="110" spans="14:24" x14ac:dyDescent="0.25">
      <c r="N110" s="67">
        <v>24089</v>
      </c>
      <c r="O110" t="s">
        <v>247</v>
      </c>
      <c r="P110" s="18" t="s">
        <v>681</v>
      </c>
      <c r="S110" s="45"/>
      <c r="U110" s="45"/>
      <c r="V110" s="45"/>
      <c r="W110" s="45"/>
      <c r="X110" s="45"/>
    </row>
    <row r="111" spans="14:24" x14ac:dyDescent="0.25">
      <c r="N111" s="67">
        <v>24090</v>
      </c>
      <c r="O111" t="s">
        <v>248</v>
      </c>
      <c r="P111" s="18" t="s">
        <v>681</v>
      </c>
      <c r="S111" s="45"/>
      <c r="U111" s="45"/>
      <c r="V111" s="45"/>
      <c r="W111" s="45"/>
      <c r="X111" s="45"/>
    </row>
    <row r="112" spans="14:24" x14ac:dyDescent="0.25">
      <c r="N112" s="67">
        <v>24091</v>
      </c>
      <c r="O112" t="s">
        <v>249</v>
      </c>
      <c r="P112" s="73" t="s">
        <v>685</v>
      </c>
      <c r="S112" s="45"/>
      <c r="U112" s="45"/>
      <c r="V112" s="45"/>
      <c r="W112" s="45"/>
      <c r="X112" s="45"/>
    </row>
    <row r="113" spans="14:24" x14ac:dyDescent="0.25">
      <c r="N113" s="67">
        <v>24093</v>
      </c>
      <c r="O113" t="s">
        <v>250</v>
      </c>
      <c r="P113" s="18" t="s">
        <v>681</v>
      </c>
      <c r="S113" s="45"/>
      <c r="U113" s="45"/>
      <c r="V113" s="45"/>
      <c r="W113" s="45"/>
      <c r="X113" s="45"/>
    </row>
    <row r="114" spans="14:24" x14ac:dyDescent="0.25">
      <c r="N114" s="67">
        <v>25001</v>
      </c>
      <c r="O114" t="s">
        <v>251</v>
      </c>
      <c r="P114" s="18" t="s">
        <v>681</v>
      </c>
      <c r="S114" s="45"/>
      <c r="U114" s="45"/>
      <c r="V114" s="45"/>
      <c r="W114" s="45"/>
      <c r="X114" s="45"/>
    </row>
    <row r="115" spans="14:24" x14ac:dyDescent="0.25">
      <c r="N115" s="67">
        <v>25002</v>
      </c>
      <c r="O115" t="s">
        <v>252</v>
      </c>
      <c r="P115" s="18" t="s">
        <v>681</v>
      </c>
      <c r="S115" s="45"/>
      <c r="U115" s="45"/>
      <c r="V115" s="45"/>
      <c r="W115" s="45"/>
      <c r="X115" s="45"/>
    </row>
    <row r="116" spans="14:24" x14ac:dyDescent="0.25">
      <c r="N116" s="67">
        <v>25003</v>
      </c>
      <c r="O116" t="s">
        <v>253</v>
      </c>
      <c r="P116" s="18" t="s">
        <v>681</v>
      </c>
      <c r="S116" s="45"/>
      <c r="U116" s="45"/>
      <c r="V116" s="45"/>
      <c r="W116" s="45"/>
      <c r="X116" s="45"/>
    </row>
    <row r="117" spans="14:24" x14ac:dyDescent="0.25">
      <c r="N117" s="67">
        <v>26001</v>
      </c>
      <c r="O117" t="s">
        <v>254</v>
      </c>
      <c r="P117" s="18" t="s">
        <v>681</v>
      </c>
      <c r="S117" s="45"/>
      <c r="U117" s="45"/>
      <c r="V117" s="45"/>
      <c r="W117" s="45"/>
      <c r="X117" s="45"/>
    </row>
    <row r="118" spans="14:24" x14ac:dyDescent="0.25">
      <c r="N118" s="67">
        <v>26002</v>
      </c>
      <c r="O118" t="s">
        <v>255</v>
      </c>
      <c r="P118" s="18" t="s">
        <v>681</v>
      </c>
      <c r="S118" s="45"/>
      <c r="U118" s="45"/>
      <c r="V118" s="45"/>
      <c r="W118" s="45"/>
      <c r="X118" s="45"/>
    </row>
    <row r="119" spans="14:24" x14ac:dyDescent="0.25">
      <c r="N119" s="67">
        <v>26005</v>
      </c>
      <c r="O119" t="s">
        <v>256</v>
      </c>
      <c r="P119" s="18" t="s">
        <v>681</v>
      </c>
      <c r="S119" s="45"/>
      <c r="U119" s="45"/>
      <c r="V119" s="45"/>
      <c r="W119" s="45"/>
      <c r="X119" s="45"/>
    </row>
    <row r="120" spans="14:24" x14ac:dyDescent="0.25">
      <c r="N120" s="67">
        <v>26006</v>
      </c>
      <c r="O120" t="s">
        <v>257</v>
      </c>
      <c r="P120" s="18" t="s">
        <v>681</v>
      </c>
      <c r="S120" s="45"/>
      <c r="U120" s="45"/>
      <c r="V120" s="45"/>
      <c r="W120" s="45"/>
      <c r="X120" s="45"/>
    </row>
    <row r="121" spans="14:24" x14ac:dyDescent="0.25">
      <c r="N121" s="67">
        <v>27055</v>
      </c>
      <c r="O121" t="s">
        <v>258</v>
      </c>
      <c r="P121" s="73" t="s">
        <v>685</v>
      </c>
      <c r="S121" s="45"/>
      <c r="U121" s="45"/>
      <c r="V121" s="45"/>
      <c r="W121" s="45"/>
      <c r="X121" s="45"/>
    </row>
    <row r="122" spans="14:24" x14ac:dyDescent="0.25">
      <c r="N122" s="67">
        <v>27056</v>
      </c>
      <c r="O122" t="s">
        <v>259</v>
      </c>
      <c r="P122" s="18" t="s">
        <v>681</v>
      </c>
      <c r="S122" s="45"/>
      <c r="U122" s="45"/>
      <c r="V122" s="45"/>
      <c r="W122" s="45"/>
      <c r="X122" s="45"/>
    </row>
    <row r="123" spans="14:24" x14ac:dyDescent="0.25">
      <c r="N123" s="67">
        <v>27057</v>
      </c>
      <c r="O123" t="s">
        <v>260</v>
      </c>
      <c r="P123" s="18" t="s">
        <v>681</v>
      </c>
      <c r="S123" s="45"/>
      <c r="U123" s="45"/>
      <c r="V123" s="45"/>
      <c r="W123" s="45"/>
      <c r="X123" s="45"/>
    </row>
    <row r="124" spans="14:24" x14ac:dyDescent="0.25">
      <c r="N124" s="67">
        <v>27058</v>
      </c>
      <c r="O124" t="s">
        <v>261</v>
      </c>
      <c r="P124" s="18" t="s">
        <v>681</v>
      </c>
      <c r="S124" s="45"/>
      <c r="U124" s="45"/>
      <c r="V124" s="45"/>
      <c r="W124" s="45"/>
      <c r="X124" s="45"/>
    </row>
    <row r="125" spans="14:24" x14ac:dyDescent="0.25">
      <c r="N125" s="67">
        <v>27059</v>
      </c>
      <c r="O125" t="s">
        <v>262</v>
      </c>
      <c r="P125" s="18" t="s">
        <v>681</v>
      </c>
      <c r="S125" s="45"/>
      <c r="U125" s="45"/>
      <c r="V125" s="45"/>
      <c r="W125" s="45"/>
      <c r="X125" s="45"/>
    </row>
    <row r="126" spans="14:24" x14ac:dyDescent="0.25">
      <c r="N126" s="67">
        <v>27061</v>
      </c>
      <c r="O126" t="s">
        <v>263</v>
      </c>
      <c r="P126" s="18" t="s">
        <v>681</v>
      </c>
      <c r="S126" s="45"/>
      <c r="U126" s="45"/>
      <c r="V126" s="45"/>
      <c r="W126" s="45"/>
      <c r="X126" s="45"/>
    </row>
    <row r="127" spans="14:24" x14ac:dyDescent="0.25">
      <c r="N127" s="67">
        <v>28101</v>
      </c>
      <c r="O127" t="s">
        <v>264</v>
      </c>
      <c r="P127" s="18" t="s">
        <v>681</v>
      </c>
      <c r="S127" s="45"/>
      <c r="U127" s="45"/>
      <c r="V127" s="45"/>
      <c r="W127" s="45"/>
      <c r="X127" s="45"/>
    </row>
    <row r="128" spans="14:24" x14ac:dyDescent="0.25">
      <c r="N128" s="67">
        <v>28102</v>
      </c>
      <c r="O128" t="s">
        <v>265</v>
      </c>
      <c r="P128" s="18" t="s">
        <v>681</v>
      </c>
      <c r="S128" s="45"/>
      <c r="U128" s="45"/>
      <c r="V128" s="45"/>
      <c r="W128" s="45"/>
      <c r="X128" s="45"/>
    </row>
    <row r="129" spans="14:24" x14ac:dyDescent="0.25">
      <c r="N129" s="67">
        <v>28103</v>
      </c>
      <c r="O129" t="s">
        <v>266</v>
      </c>
      <c r="P129" s="18" t="s">
        <v>681</v>
      </c>
      <c r="S129" s="45"/>
      <c r="U129" s="45"/>
      <c r="V129" s="45"/>
      <c r="W129" s="45"/>
      <c r="X129" s="45"/>
    </row>
    <row r="130" spans="14:24" x14ac:dyDescent="0.25">
      <c r="N130" s="67">
        <v>29001</v>
      </c>
      <c r="O130" t="s">
        <v>267</v>
      </c>
      <c r="P130" s="18" t="s">
        <v>681</v>
      </c>
      <c r="S130" s="45"/>
      <c r="U130" s="45"/>
      <c r="V130" s="45"/>
      <c r="W130" s="45"/>
      <c r="X130" s="45"/>
    </row>
    <row r="131" spans="14:24" x14ac:dyDescent="0.25">
      <c r="N131" s="67">
        <v>29002</v>
      </c>
      <c r="O131" t="s">
        <v>268</v>
      </c>
      <c r="P131" s="18" t="s">
        <v>681</v>
      </c>
      <c r="S131" s="45"/>
      <c r="U131" s="45"/>
      <c r="V131" s="45"/>
      <c r="W131" s="45"/>
      <c r="X131" s="45"/>
    </row>
    <row r="132" spans="14:24" x14ac:dyDescent="0.25">
      <c r="N132" s="67">
        <v>29003</v>
      </c>
      <c r="O132" t="s">
        <v>269</v>
      </c>
      <c r="P132" s="18" t="s">
        <v>681</v>
      </c>
      <c r="S132" s="45"/>
      <c r="U132" s="45"/>
      <c r="V132" s="45"/>
      <c r="W132" s="45"/>
      <c r="X132" s="45"/>
    </row>
    <row r="133" spans="14:24" x14ac:dyDescent="0.25">
      <c r="N133" s="67">
        <v>29004</v>
      </c>
      <c r="O133" t="s">
        <v>270</v>
      </c>
      <c r="P133" s="18" t="s">
        <v>681</v>
      </c>
      <c r="S133" s="45"/>
      <c r="U133" s="45"/>
      <c r="V133" s="45"/>
      <c r="W133" s="45"/>
      <c r="X133" s="45"/>
    </row>
    <row r="134" spans="14:24" x14ac:dyDescent="0.25">
      <c r="N134" s="67">
        <v>30093</v>
      </c>
      <c r="O134" t="s">
        <v>271</v>
      </c>
      <c r="P134" s="18" t="s">
        <v>681</v>
      </c>
      <c r="S134" s="45"/>
      <c r="U134" s="45"/>
      <c r="V134" s="45"/>
      <c r="W134" s="45"/>
      <c r="X134" s="45"/>
    </row>
    <row r="135" spans="14:24" x14ac:dyDescent="0.25">
      <c r="N135" s="67">
        <v>31116</v>
      </c>
      <c r="O135" t="s">
        <v>272</v>
      </c>
      <c r="P135" s="18" t="s">
        <v>681</v>
      </c>
      <c r="S135" s="45"/>
      <c r="U135" s="45"/>
      <c r="V135" s="45"/>
      <c r="W135" s="45"/>
      <c r="X135" s="45"/>
    </row>
    <row r="136" spans="14:24" x14ac:dyDescent="0.25">
      <c r="N136" s="67">
        <v>31117</v>
      </c>
      <c r="O136" t="s">
        <v>273</v>
      </c>
      <c r="P136" s="18" t="s">
        <v>681</v>
      </c>
      <c r="S136" s="45"/>
      <c r="U136" s="45"/>
      <c r="V136" s="45"/>
      <c r="W136" s="45"/>
      <c r="X136" s="45"/>
    </row>
    <row r="137" spans="14:24" x14ac:dyDescent="0.25">
      <c r="N137" s="67">
        <v>31118</v>
      </c>
      <c r="O137" t="s">
        <v>274</v>
      </c>
      <c r="P137" s="18" t="s">
        <v>681</v>
      </c>
      <c r="S137" s="45"/>
      <c r="U137" s="45"/>
      <c r="V137" s="45"/>
      <c r="W137" s="45"/>
      <c r="X137" s="45"/>
    </row>
    <row r="138" spans="14:24" x14ac:dyDescent="0.25">
      <c r="N138" s="67">
        <v>31121</v>
      </c>
      <c r="O138" t="s">
        <v>275</v>
      </c>
      <c r="P138" s="18" t="s">
        <v>681</v>
      </c>
      <c r="S138" s="45"/>
      <c r="U138" s="45"/>
      <c r="V138" s="45"/>
      <c r="W138" s="45"/>
      <c r="X138" s="45"/>
    </row>
    <row r="139" spans="14:24" x14ac:dyDescent="0.25">
      <c r="N139" s="67">
        <v>31122</v>
      </c>
      <c r="O139" t="s">
        <v>276</v>
      </c>
      <c r="P139" s="18" t="s">
        <v>681</v>
      </c>
      <c r="S139" s="45"/>
      <c r="U139" s="45"/>
      <c r="V139" s="45"/>
      <c r="W139" s="45"/>
      <c r="X139" s="45"/>
    </row>
    <row r="140" spans="14:24" x14ac:dyDescent="0.25">
      <c r="N140" s="67">
        <v>32054</v>
      </c>
      <c r="O140" t="s">
        <v>277</v>
      </c>
      <c r="P140" s="18" t="s">
        <v>681</v>
      </c>
      <c r="S140" s="45"/>
      <c r="U140" s="45"/>
      <c r="V140" s="45"/>
      <c r="W140" s="45"/>
      <c r="X140" s="45"/>
    </row>
    <row r="141" spans="14:24" x14ac:dyDescent="0.25">
      <c r="N141" s="67">
        <v>32055</v>
      </c>
      <c r="O141" t="s">
        <v>278</v>
      </c>
      <c r="P141" s="18" t="s">
        <v>681</v>
      </c>
      <c r="S141" s="45"/>
      <c r="U141" s="45"/>
      <c r="V141" s="45"/>
      <c r="W141" s="45"/>
      <c r="X141" s="45"/>
    </row>
    <row r="142" spans="14:24" x14ac:dyDescent="0.25">
      <c r="N142" s="67">
        <v>32056</v>
      </c>
      <c r="O142" t="s">
        <v>279</v>
      </c>
      <c r="P142" s="18" t="s">
        <v>681</v>
      </c>
      <c r="S142" s="45"/>
      <c r="U142" s="45"/>
      <c r="V142" s="45"/>
      <c r="W142" s="45"/>
      <c r="X142" s="45"/>
    </row>
    <row r="143" spans="14:24" x14ac:dyDescent="0.25">
      <c r="N143" s="67">
        <v>32058</v>
      </c>
      <c r="O143" t="s">
        <v>280</v>
      </c>
      <c r="P143" s="18" t="s">
        <v>681</v>
      </c>
      <c r="S143" s="45"/>
      <c r="U143" s="45"/>
      <c r="V143" s="45"/>
      <c r="W143" s="45"/>
      <c r="X143" s="45"/>
    </row>
    <row r="144" spans="14:24" x14ac:dyDescent="0.25">
      <c r="N144" s="67">
        <v>33090</v>
      </c>
      <c r="O144" t="s">
        <v>281</v>
      </c>
      <c r="P144" s="18" t="s">
        <v>681</v>
      </c>
      <c r="S144" s="45"/>
      <c r="U144" s="45"/>
      <c r="V144" s="45"/>
      <c r="W144" s="45"/>
      <c r="X144" s="45"/>
    </row>
    <row r="145" spans="14:24" x14ac:dyDescent="0.25">
      <c r="N145" s="67">
        <v>33091</v>
      </c>
      <c r="O145" t="s">
        <v>282</v>
      </c>
      <c r="P145" s="73" t="s">
        <v>685</v>
      </c>
      <c r="S145" s="45"/>
      <c r="U145" s="45"/>
      <c r="V145" s="45"/>
      <c r="W145" s="45"/>
      <c r="X145" s="45"/>
    </row>
    <row r="146" spans="14:24" x14ac:dyDescent="0.25">
      <c r="N146" s="67">
        <v>33092</v>
      </c>
      <c r="O146" t="s">
        <v>283</v>
      </c>
      <c r="P146" s="73" t="s">
        <v>685</v>
      </c>
      <c r="S146" s="45"/>
      <c r="U146" s="45"/>
      <c r="V146" s="45"/>
      <c r="W146" s="45"/>
      <c r="X146" s="45"/>
    </row>
    <row r="147" spans="14:24" x14ac:dyDescent="0.25">
      <c r="N147" s="67">
        <v>33093</v>
      </c>
      <c r="O147" t="s">
        <v>284</v>
      </c>
      <c r="P147" s="73" t="s">
        <v>685</v>
      </c>
      <c r="S147" s="45"/>
      <c r="U147" s="45"/>
      <c r="V147" s="45"/>
      <c r="W147" s="45"/>
      <c r="X147" s="45"/>
    </row>
    <row r="148" spans="14:24" x14ac:dyDescent="0.25">
      <c r="N148" s="67">
        <v>33094</v>
      </c>
      <c r="O148" t="s">
        <v>285</v>
      </c>
      <c r="P148" s="73" t="s">
        <v>685</v>
      </c>
      <c r="S148" s="45"/>
      <c r="U148" s="45"/>
      <c r="V148" s="45"/>
      <c r="W148" s="45"/>
      <c r="X148" s="45"/>
    </row>
    <row r="149" spans="14:24" x14ac:dyDescent="0.25">
      <c r="N149" s="67">
        <v>34121</v>
      </c>
      <c r="O149" t="s">
        <v>286</v>
      </c>
      <c r="P149" s="73" t="s">
        <v>685</v>
      </c>
      <c r="S149" s="45"/>
      <c r="U149" s="45"/>
      <c r="V149" s="45"/>
      <c r="W149" s="45"/>
      <c r="X149" s="45"/>
    </row>
    <row r="150" spans="14:24" x14ac:dyDescent="0.25">
      <c r="N150" s="67">
        <v>34122</v>
      </c>
      <c r="O150" t="s">
        <v>287</v>
      </c>
      <c r="P150" s="73" t="s">
        <v>685</v>
      </c>
      <c r="S150" s="45"/>
      <c r="U150" s="45"/>
      <c r="V150" s="45"/>
      <c r="W150" s="45"/>
      <c r="X150" s="45"/>
    </row>
    <row r="151" spans="14:24" x14ac:dyDescent="0.25">
      <c r="N151" s="67">
        <v>34124</v>
      </c>
      <c r="O151" t="s">
        <v>288</v>
      </c>
      <c r="P151" s="18" t="s">
        <v>681</v>
      </c>
      <c r="S151" s="45"/>
      <c r="U151" s="45"/>
      <c r="V151" s="45"/>
      <c r="W151" s="45"/>
      <c r="X151" s="45"/>
    </row>
    <row r="152" spans="14:24" x14ac:dyDescent="0.25">
      <c r="N152" s="67">
        <v>35092</v>
      </c>
      <c r="O152" t="s">
        <v>289</v>
      </c>
      <c r="P152" s="18" t="s">
        <v>681</v>
      </c>
      <c r="S152" s="45"/>
      <c r="U152" s="45"/>
      <c r="V152" s="45"/>
      <c r="W152" s="45"/>
      <c r="X152" s="45"/>
    </row>
    <row r="153" spans="14:24" x14ac:dyDescent="0.25">
      <c r="N153" s="67">
        <v>35093</v>
      </c>
      <c r="O153" t="s">
        <v>290</v>
      </c>
      <c r="P153" s="18" t="s">
        <v>681</v>
      </c>
      <c r="S153" s="45"/>
      <c r="U153" s="45"/>
      <c r="V153" s="45"/>
      <c r="W153" s="45"/>
      <c r="X153" s="45"/>
    </row>
    <row r="154" spans="14:24" x14ac:dyDescent="0.25">
      <c r="N154" s="67">
        <v>35094</v>
      </c>
      <c r="O154" t="s">
        <v>291</v>
      </c>
      <c r="P154" s="18" t="s">
        <v>681</v>
      </c>
      <c r="S154" s="45"/>
      <c r="U154" s="45"/>
      <c r="V154" s="45"/>
      <c r="W154" s="45"/>
      <c r="X154" s="45"/>
    </row>
    <row r="155" spans="14:24" x14ac:dyDescent="0.25">
      <c r="N155" s="67">
        <v>35097</v>
      </c>
      <c r="O155" t="s">
        <v>292</v>
      </c>
      <c r="P155" s="18" t="s">
        <v>681</v>
      </c>
      <c r="S155" s="45"/>
      <c r="U155" s="45"/>
      <c r="V155" s="45"/>
      <c r="W155" s="45"/>
      <c r="X155" s="45"/>
    </row>
    <row r="156" spans="14:24" x14ac:dyDescent="0.25">
      <c r="N156" s="67">
        <v>35098</v>
      </c>
      <c r="O156" t="s">
        <v>293</v>
      </c>
      <c r="P156" s="18" t="s">
        <v>681</v>
      </c>
      <c r="S156" s="45"/>
      <c r="U156" s="45"/>
      <c r="V156" s="45"/>
      <c r="W156" s="45"/>
      <c r="X156" s="45"/>
    </row>
    <row r="157" spans="14:24" x14ac:dyDescent="0.25">
      <c r="N157" s="67">
        <v>35099</v>
      </c>
      <c r="O157" t="s">
        <v>294</v>
      </c>
      <c r="P157" s="18" t="s">
        <v>681</v>
      </c>
      <c r="S157" s="45"/>
      <c r="U157" s="45"/>
      <c r="V157" s="45"/>
      <c r="W157" s="45"/>
      <c r="X157" s="45"/>
    </row>
    <row r="158" spans="14:24" x14ac:dyDescent="0.25">
      <c r="N158" s="67">
        <v>35102</v>
      </c>
      <c r="O158" t="s">
        <v>295</v>
      </c>
      <c r="P158" s="18" t="s">
        <v>681</v>
      </c>
      <c r="S158" s="45"/>
      <c r="U158" s="45"/>
      <c r="V158" s="45"/>
      <c r="W158" s="45"/>
      <c r="X158" s="45"/>
    </row>
    <row r="159" spans="14:24" x14ac:dyDescent="0.25">
      <c r="N159" s="67">
        <v>36123</v>
      </c>
      <c r="O159" t="s">
        <v>296</v>
      </c>
      <c r="P159" s="73" t="s">
        <v>685</v>
      </c>
      <c r="S159" s="45"/>
      <c r="U159" s="45"/>
      <c r="V159" s="45"/>
      <c r="W159" s="45"/>
      <c r="X159" s="45"/>
    </row>
    <row r="160" spans="14:24" x14ac:dyDescent="0.25">
      <c r="N160" s="67">
        <v>36126</v>
      </c>
      <c r="O160" t="s">
        <v>297</v>
      </c>
      <c r="P160" s="18" t="s">
        <v>681</v>
      </c>
      <c r="S160" s="45"/>
      <c r="U160" s="45"/>
      <c r="V160" s="45"/>
      <c r="W160" s="45"/>
      <c r="X160" s="45"/>
    </row>
    <row r="161" spans="14:24" x14ac:dyDescent="0.25">
      <c r="N161" s="67">
        <v>36131</v>
      </c>
      <c r="O161" t="s">
        <v>298</v>
      </c>
      <c r="P161" s="18" t="s">
        <v>681</v>
      </c>
      <c r="S161" s="45"/>
      <c r="U161" s="45"/>
      <c r="V161" s="45"/>
      <c r="W161" s="45"/>
      <c r="X161" s="45"/>
    </row>
    <row r="162" spans="14:24" x14ac:dyDescent="0.25">
      <c r="N162" s="67">
        <v>36133</v>
      </c>
      <c r="O162" t="s">
        <v>299</v>
      </c>
      <c r="P162" s="73" t="s">
        <v>685</v>
      </c>
      <c r="S162" s="45"/>
      <c r="U162" s="45"/>
      <c r="V162" s="45"/>
      <c r="W162" s="45"/>
      <c r="X162" s="45"/>
    </row>
    <row r="163" spans="14:24" x14ac:dyDescent="0.25">
      <c r="N163" s="67">
        <v>36134</v>
      </c>
      <c r="O163" t="s">
        <v>300</v>
      </c>
      <c r="P163" s="73" t="s">
        <v>685</v>
      </c>
      <c r="S163" s="45"/>
      <c r="U163" s="45"/>
      <c r="V163" s="45"/>
      <c r="W163" s="45"/>
      <c r="X163" s="45"/>
    </row>
    <row r="164" spans="14:24" x14ac:dyDescent="0.25">
      <c r="N164" s="67">
        <v>36135</v>
      </c>
      <c r="O164" t="s">
        <v>301</v>
      </c>
      <c r="P164" s="73" t="s">
        <v>685</v>
      </c>
      <c r="S164" s="45"/>
      <c r="U164" s="45"/>
      <c r="V164" s="45"/>
      <c r="W164" s="45"/>
      <c r="X164" s="45"/>
    </row>
    <row r="165" spans="14:24" x14ac:dyDescent="0.25">
      <c r="N165" s="67">
        <v>36136</v>
      </c>
      <c r="O165" t="s">
        <v>302</v>
      </c>
      <c r="P165" s="18" t="s">
        <v>681</v>
      </c>
      <c r="S165" s="45"/>
      <c r="U165" s="45"/>
      <c r="V165" s="45"/>
      <c r="W165" s="45"/>
      <c r="X165" s="45"/>
    </row>
    <row r="166" spans="14:24" x14ac:dyDescent="0.25">
      <c r="N166" s="67">
        <v>36137</v>
      </c>
      <c r="O166" t="s">
        <v>303</v>
      </c>
      <c r="P166" s="18" t="s">
        <v>681</v>
      </c>
      <c r="S166" s="45"/>
      <c r="U166" s="45"/>
      <c r="V166" s="45"/>
      <c r="W166" s="45"/>
      <c r="X166" s="45"/>
    </row>
    <row r="167" spans="14:24" x14ac:dyDescent="0.25">
      <c r="N167" s="67">
        <v>36138</v>
      </c>
      <c r="O167" t="s">
        <v>304</v>
      </c>
      <c r="P167" s="18" t="s">
        <v>681</v>
      </c>
      <c r="S167" s="45"/>
      <c r="U167" s="45"/>
      <c r="V167" s="45"/>
      <c r="W167" s="45"/>
      <c r="X167" s="45"/>
    </row>
    <row r="168" spans="14:24" x14ac:dyDescent="0.25">
      <c r="N168" s="67">
        <v>36139</v>
      </c>
      <c r="O168" t="s">
        <v>305</v>
      </c>
      <c r="P168" s="18" t="s">
        <v>681</v>
      </c>
      <c r="S168" s="45"/>
      <c r="U168" s="45"/>
      <c r="V168" s="45"/>
      <c r="W168" s="45"/>
      <c r="X168" s="45"/>
    </row>
    <row r="169" spans="14:24" x14ac:dyDescent="0.25">
      <c r="N169" s="67">
        <v>37037</v>
      </c>
      <c r="O169" t="s">
        <v>306</v>
      </c>
      <c r="P169" s="18" t="s">
        <v>681</v>
      </c>
      <c r="S169" s="45"/>
      <c r="U169" s="45"/>
      <c r="V169" s="45"/>
      <c r="W169" s="45"/>
      <c r="X169" s="45"/>
    </row>
    <row r="170" spans="14:24" x14ac:dyDescent="0.25">
      <c r="N170" s="67">
        <v>37039</v>
      </c>
      <c r="O170" t="s">
        <v>307</v>
      </c>
      <c r="P170" s="18" t="s">
        <v>681</v>
      </c>
      <c r="S170" s="45"/>
      <c r="U170" s="45"/>
      <c r="V170" s="45"/>
      <c r="W170" s="45"/>
      <c r="X170" s="45"/>
    </row>
    <row r="171" spans="14:24" x14ac:dyDescent="0.25">
      <c r="N171" s="67">
        <v>38044</v>
      </c>
      <c r="O171" t="s">
        <v>308</v>
      </c>
      <c r="P171" s="18" t="s">
        <v>681</v>
      </c>
      <c r="S171" s="45"/>
      <c r="U171" s="45"/>
      <c r="V171" s="45"/>
      <c r="W171" s="45"/>
      <c r="X171" s="45"/>
    </row>
    <row r="172" spans="14:24" x14ac:dyDescent="0.25">
      <c r="N172" s="67">
        <v>38045</v>
      </c>
      <c r="O172" t="s">
        <v>309</v>
      </c>
      <c r="P172" s="18" t="s">
        <v>681</v>
      </c>
      <c r="S172" s="45"/>
      <c r="U172" s="45"/>
      <c r="V172" s="45"/>
      <c r="W172" s="45"/>
      <c r="X172" s="45"/>
    </row>
    <row r="173" spans="14:24" x14ac:dyDescent="0.25">
      <c r="N173" s="67">
        <v>38046</v>
      </c>
      <c r="O173" t="s">
        <v>310</v>
      </c>
      <c r="P173" s="18" t="s">
        <v>681</v>
      </c>
      <c r="S173" s="45"/>
      <c r="U173" s="45"/>
      <c r="V173" s="45"/>
      <c r="W173" s="45"/>
      <c r="X173" s="45"/>
    </row>
    <row r="174" spans="14:24" x14ac:dyDescent="0.25">
      <c r="N174" s="67">
        <v>39133</v>
      </c>
      <c r="O174" t="s">
        <v>311</v>
      </c>
      <c r="P174" s="18" t="s">
        <v>681</v>
      </c>
      <c r="S174" s="45"/>
      <c r="U174" s="45"/>
      <c r="V174" s="45"/>
      <c r="W174" s="45"/>
      <c r="X174" s="45"/>
    </row>
    <row r="175" spans="14:24" x14ac:dyDescent="0.25">
      <c r="N175" s="67">
        <v>39134</v>
      </c>
      <c r="O175" t="s">
        <v>312</v>
      </c>
      <c r="P175" s="18" t="s">
        <v>681</v>
      </c>
      <c r="S175" s="45"/>
      <c r="U175" s="45"/>
      <c r="V175" s="45"/>
      <c r="W175" s="45"/>
      <c r="X175" s="45"/>
    </row>
    <row r="176" spans="14:24" x14ac:dyDescent="0.25">
      <c r="N176" s="67">
        <v>39135</v>
      </c>
      <c r="O176" t="s">
        <v>313</v>
      </c>
      <c r="P176" s="18" t="s">
        <v>681</v>
      </c>
      <c r="S176" s="45"/>
      <c r="U176" s="45"/>
      <c r="V176" s="45"/>
      <c r="W176" s="45"/>
      <c r="X176" s="45"/>
    </row>
    <row r="177" spans="14:24" x14ac:dyDescent="0.25">
      <c r="N177" s="67">
        <v>39136</v>
      </c>
      <c r="O177" t="s">
        <v>314</v>
      </c>
      <c r="P177" s="18" t="s">
        <v>681</v>
      </c>
      <c r="S177" s="45"/>
      <c r="U177" s="45"/>
      <c r="V177" s="45"/>
      <c r="W177" s="45"/>
      <c r="X177" s="45"/>
    </row>
    <row r="178" spans="14:24" x14ac:dyDescent="0.25">
      <c r="N178" s="67">
        <v>39137</v>
      </c>
      <c r="O178" t="s">
        <v>315</v>
      </c>
      <c r="P178" s="18" t="s">
        <v>681</v>
      </c>
      <c r="S178" s="45"/>
      <c r="U178" s="45"/>
      <c r="V178" s="45"/>
      <c r="W178" s="45"/>
      <c r="X178" s="45"/>
    </row>
    <row r="179" spans="14:24" x14ac:dyDescent="0.25">
      <c r="N179" s="67">
        <v>39139</v>
      </c>
      <c r="O179" t="s">
        <v>316</v>
      </c>
      <c r="P179" s="18" t="s">
        <v>681</v>
      </c>
      <c r="S179" s="45"/>
      <c r="U179" s="45"/>
      <c r="V179" s="45"/>
      <c r="W179" s="45"/>
      <c r="X179" s="45"/>
    </row>
    <row r="180" spans="14:24" x14ac:dyDescent="0.25">
      <c r="N180" s="67">
        <v>39141</v>
      </c>
      <c r="O180" t="s">
        <v>317</v>
      </c>
      <c r="P180" s="18" t="s">
        <v>681</v>
      </c>
      <c r="S180" s="45"/>
      <c r="U180" s="45"/>
      <c r="V180" s="45"/>
      <c r="W180" s="45"/>
      <c r="X180" s="45"/>
    </row>
    <row r="181" spans="14:24" x14ac:dyDescent="0.25">
      <c r="N181" s="67">
        <v>39142</v>
      </c>
      <c r="O181" t="s">
        <v>318</v>
      </c>
      <c r="P181" s="18" t="s">
        <v>681</v>
      </c>
      <c r="S181" s="45"/>
      <c r="U181" s="45"/>
      <c r="V181" s="45"/>
      <c r="W181" s="45"/>
      <c r="X181" s="45"/>
    </row>
    <row r="182" spans="14:24" x14ac:dyDescent="0.25">
      <c r="N182" s="67">
        <v>40100</v>
      </c>
      <c r="O182" t="s">
        <v>319</v>
      </c>
      <c r="P182" s="18" t="s">
        <v>681</v>
      </c>
      <c r="S182" s="45"/>
      <c r="U182" s="45"/>
      <c r="V182" s="45"/>
      <c r="W182" s="45"/>
      <c r="X182" s="45"/>
    </row>
    <row r="183" spans="14:24" x14ac:dyDescent="0.25">
      <c r="N183" s="67">
        <v>40101</v>
      </c>
      <c r="O183" t="s">
        <v>320</v>
      </c>
      <c r="P183" s="73" t="s">
        <v>685</v>
      </c>
      <c r="S183" s="45"/>
      <c r="U183" s="45"/>
      <c r="V183" s="45"/>
      <c r="W183" s="45"/>
      <c r="X183" s="45"/>
    </row>
    <row r="184" spans="14:24" x14ac:dyDescent="0.25">
      <c r="N184" s="67">
        <v>40103</v>
      </c>
      <c r="O184" t="s">
        <v>321</v>
      </c>
      <c r="P184" s="73" t="s">
        <v>685</v>
      </c>
      <c r="S184" s="45"/>
      <c r="U184" s="45"/>
      <c r="V184" s="45"/>
      <c r="W184" s="45"/>
      <c r="X184" s="45"/>
    </row>
    <row r="185" spans="14:24" x14ac:dyDescent="0.25">
      <c r="N185" s="67">
        <v>40104</v>
      </c>
      <c r="O185" t="s">
        <v>322</v>
      </c>
      <c r="P185" s="73" t="s">
        <v>685</v>
      </c>
      <c r="S185" s="45"/>
      <c r="U185" s="45"/>
      <c r="V185" s="45"/>
      <c r="W185" s="45"/>
      <c r="X185" s="45"/>
    </row>
    <row r="186" spans="14:24" x14ac:dyDescent="0.25">
      <c r="N186" s="67">
        <v>40107</v>
      </c>
      <c r="O186" t="s">
        <v>323</v>
      </c>
      <c r="P186" s="18" t="s">
        <v>681</v>
      </c>
      <c r="S186" s="45"/>
      <c r="U186" s="45"/>
      <c r="V186" s="45"/>
      <c r="W186" s="45"/>
      <c r="X186" s="45"/>
    </row>
    <row r="187" spans="14:24" x14ac:dyDescent="0.25">
      <c r="N187" s="67">
        <v>41001</v>
      </c>
      <c r="O187" t="s">
        <v>324</v>
      </c>
      <c r="P187" s="18" t="s">
        <v>681</v>
      </c>
      <c r="S187" s="45"/>
      <c r="U187" s="45"/>
      <c r="V187" s="45"/>
      <c r="W187" s="45"/>
      <c r="X187" s="45"/>
    </row>
    <row r="188" spans="14:24" x14ac:dyDescent="0.25">
      <c r="N188" s="67">
        <v>41002</v>
      </c>
      <c r="O188" t="s">
        <v>325</v>
      </c>
      <c r="P188" s="18" t="s">
        <v>681</v>
      </c>
      <c r="S188" s="45"/>
      <c r="U188" s="45"/>
      <c r="V188" s="45"/>
      <c r="W188" s="45"/>
      <c r="X188" s="45"/>
    </row>
    <row r="189" spans="14:24" x14ac:dyDescent="0.25">
      <c r="N189" s="67">
        <v>41003</v>
      </c>
      <c r="O189" t="s">
        <v>326</v>
      </c>
      <c r="P189" s="18" t="s">
        <v>681</v>
      </c>
      <c r="S189" s="45"/>
      <c r="U189" s="45"/>
      <c r="V189" s="45"/>
      <c r="W189" s="45"/>
      <c r="X189" s="45"/>
    </row>
    <row r="190" spans="14:24" x14ac:dyDescent="0.25">
      <c r="N190" s="67">
        <v>41004</v>
      </c>
      <c r="O190" t="s">
        <v>327</v>
      </c>
      <c r="P190" s="18" t="s">
        <v>681</v>
      </c>
      <c r="S190" s="45"/>
      <c r="U190" s="45"/>
      <c r="V190" s="45"/>
      <c r="W190" s="45"/>
      <c r="X190" s="45"/>
    </row>
    <row r="191" spans="14:24" x14ac:dyDescent="0.25">
      <c r="N191" s="67">
        <v>41005</v>
      </c>
      <c r="O191" t="s">
        <v>328</v>
      </c>
      <c r="P191" s="18" t="s">
        <v>681</v>
      </c>
      <c r="S191" s="45"/>
      <c r="U191" s="45"/>
      <c r="V191" s="45"/>
      <c r="W191" s="45"/>
      <c r="X191" s="45"/>
    </row>
    <row r="192" spans="14:24" x14ac:dyDescent="0.25">
      <c r="N192" s="67">
        <v>42111</v>
      </c>
      <c r="O192" t="s">
        <v>329</v>
      </c>
      <c r="P192" s="18" t="s">
        <v>681</v>
      </c>
      <c r="S192" s="45"/>
      <c r="U192" s="45"/>
      <c r="V192" s="45"/>
      <c r="W192" s="45"/>
      <c r="X192" s="45"/>
    </row>
    <row r="193" spans="14:24" x14ac:dyDescent="0.25">
      <c r="N193" s="67">
        <v>42113</v>
      </c>
      <c r="O193" t="s">
        <v>330</v>
      </c>
      <c r="P193" s="73" t="s">
        <v>685</v>
      </c>
      <c r="S193" s="45"/>
      <c r="U193" s="45"/>
      <c r="V193" s="45"/>
      <c r="W193" s="45"/>
      <c r="X193" s="45"/>
    </row>
    <row r="194" spans="14:24" x14ac:dyDescent="0.25">
      <c r="N194" s="67">
        <v>42117</v>
      </c>
      <c r="O194" t="s">
        <v>331</v>
      </c>
      <c r="P194" s="18" t="s">
        <v>681</v>
      </c>
      <c r="S194" s="45"/>
      <c r="U194" s="45"/>
      <c r="V194" s="45"/>
      <c r="W194" s="45"/>
      <c r="X194" s="45"/>
    </row>
    <row r="195" spans="14:24" x14ac:dyDescent="0.25">
      <c r="N195" s="67">
        <v>42118</v>
      </c>
      <c r="O195" t="s">
        <v>332</v>
      </c>
      <c r="P195" s="73" t="s">
        <v>685</v>
      </c>
      <c r="S195" s="45"/>
      <c r="U195" s="45"/>
      <c r="V195" s="45"/>
      <c r="W195" s="45"/>
      <c r="X195" s="45"/>
    </row>
    <row r="196" spans="14:24" x14ac:dyDescent="0.25">
      <c r="N196" s="67">
        <v>42119</v>
      </c>
      <c r="O196" t="s">
        <v>333</v>
      </c>
      <c r="P196" s="73" t="s">
        <v>685</v>
      </c>
      <c r="S196" s="45"/>
      <c r="U196" s="45"/>
      <c r="V196" s="45"/>
      <c r="W196" s="45"/>
      <c r="X196" s="45"/>
    </row>
    <row r="197" spans="14:24" x14ac:dyDescent="0.25">
      <c r="N197" s="67">
        <v>42121</v>
      </c>
      <c r="O197" t="s">
        <v>334</v>
      </c>
      <c r="P197" s="18" t="s">
        <v>681</v>
      </c>
      <c r="S197" s="45"/>
      <c r="U197" s="45"/>
      <c r="V197" s="45"/>
      <c r="W197" s="45"/>
      <c r="X197" s="45"/>
    </row>
    <row r="198" spans="14:24" x14ac:dyDescent="0.25">
      <c r="N198" s="67">
        <v>42124</v>
      </c>
      <c r="O198" t="s">
        <v>335</v>
      </c>
      <c r="P198" s="18" t="s">
        <v>681</v>
      </c>
      <c r="S198" s="45"/>
      <c r="U198" s="45"/>
      <c r="V198" s="45"/>
      <c r="W198" s="45"/>
      <c r="X198" s="45"/>
    </row>
    <row r="199" spans="14:24" x14ac:dyDescent="0.25">
      <c r="N199" s="67">
        <v>43001</v>
      </c>
      <c r="O199" t="s">
        <v>336</v>
      </c>
      <c r="P199" s="18" t="s">
        <v>681</v>
      </c>
      <c r="S199" s="45"/>
      <c r="U199" s="45"/>
      <c r="V199" s="45"/>
      <c r="W199" s="45"/>
      <c r="X199" s="45"/>
    </row>
    <row r="200" spans="14:24" x14ac:dyDescent="0.25">
      <c r="N200" s="67">
        <v>43002</v>
      </c>
      <c r="O200" t="s">
        <v>337</v>
      </c>
      <c r="P200" s="18" t="s">
        <v>681</v>
      </c>
      <c r="S200" s="45"/>
      <c r="U200" s="45"/>
      <c r="V200" s="45"/>
      <c r="W200" s="45"/>
      <c r="X200" s="45"/>
    </row>
    <row r="201" spans="14:24" x14ac:dyDescent="0.25">
      <c r="N201" s="67">
        <v>43003</v>
      </c>
      <c r="O201" t="s">
        <v>338</v>
      </c>
      <c r="P201" s="18" t="s">
        <v>681</v>
      </c>
      <c r="S201" s="45"/>
      <c r="U201" s="45"/>
      <c r="V201" s="45"/>
      <c r="W201" s="45"/>
      <c r="X201" s="45"/>
    </row>
    <row r="202" spans="14:24" x14ac:dyDescent="0.25">
      <c r="N202" s="67">
        <v>43004</v>
      </c>
      <c r="O202" t="s">
        <v>339</v>
      </c>
      <c r="P202" s="18" t="s">
        <v>681</v>
      </c>
      <c r="S202" s="45"/>
      <c r="U202" s="45"/>
      <c r="V202" s="45"/>
      <c r="W202" s="45"/>
      <c r="X202" s="45"/>
    </row>
    <row r="203" spans="14:24" x14ac:dyDescent="0.25">
      <c r="N203" s="67">
        <v>44078</v>
      </c>
      <c r="O203" t="s">
        <v>340</v>
      </c>
      <c r="P203" s="18" t="s">
        <v>681</v>
      </c>
      <c r="S203" s="45"/>
      <c r="U203" s="45"/>
      <c r="V203" s="45"/>
      <c r="W203" s="45"/>
      <c r="X203" s="45"/>
    </row>
    <row r="204" spans="14:24" x14ac:dyDescent="0.25">
      <c r="N204" s="67">
        <v>44083</v>
      </c>
      <c r="O204" t="s">
        <v>341</v>
      </c>
      <c r="P204" s="18" t="s">
        <v>681</v>
      </c>
      <c r="S204" s="45"/>
      <c r="U204" s="45"/>
      <c r="V204" s="45"/>
      <c r="W204" s="45"/>
      <c r="X204" s="45"/>
    </row>
    <row r="205" spans="14:24" x14ac:dyDescent="0.25">
      <c r="N205" s="67">
        <v>44084</v>
      </c>
      <c r="O205" t="s">
        <v>342</v>
      </c>
      <c r="P205" s="18" t="s">
        <v>681</v>
      </c>
      <c r="S205" s="45"/>
      <c r="U205" s="45"/>
      <c r="V205" s="45"/>
      <c r="W205" s="45"/>
      <c r="X205" s="45"/>
    </row>
    <row r="206" spans="14:24" x14ac:dyDescent="0.25">
      <c r="N206" s="67">
        <v>45076</v>
      </c>
      <c r="O206" t="s">
        <v>343</v>
      </c>
      <c r="P206" s="18" t="s">
        <v>681</v>
      </c>
      <c r="S206" s="45"/>
      <c r="U206" s="45"/>
      <c r="V206" s="45"/>
      <c r="W206" s="45"/>
      <c r="X206" s="45"/>
    </row>
    <row r="207" spans="14:24" x14ac:dyDescent="0.25">
      <c r="N207" s="67">
        <v>45077</v>
      </c>
      <c r="O207" t="s">
        <v>344</v>
      </c>
      <c r="P207" s="18" t="s">
        <v>681</v>
      </c>
      <c r="S207" s="45"/>
      <c r="U207" s="45"/>
      <c r="V207" s="45"/>
      <c r="W207" s="45"/>
      <c r="X207" s="45"/>
    </row>
    <row r="208" spans="14:24" x14ac:dyDescent="0.25">
      <c r="N208" s="67">
        <v>45078</v>
      </c>
      <c r="O208" t="s">
        <v>345</v>
      </c>
      <c r="P208" s="18" t="s">
        <v>681</v>
      </c>
      <c r="S208" s="45"/>
      <c r="U208" s="45"/>
      <c r="V208" s="45"/>
      <c r="W208" s="45"/>
      <c r="X208" s="45"/>
    </row>
    <row r="209" spans="14:24" x14ac:dyDescent="0.25">
      <c r="N209" s="67">
        <v>46128</v>
      </c>
      <c r="O209" t="s">
        <v>346</v>
      </c>
      <c r="P209" s="73" t="s">
        <v>685</v>
      </c>
      <c r="S209" s="45"/>
      <c r="U209" s="45"/>
      <c r="V209" s="45"/>
      <c r="W209" s="45"/>
      <c r="X209" s="45"/>
    </row>
    <row r="210" spans="14:24" x14ac:dyDescent="0.25">
      <c r="N210" s="67">
        <v>46130</v>
      </c>
      <c r="O210" t="s">
        <v>347</v>
      </c>
      <c r="P210" s="18" t="s">
        <v>681</v>
      </c>
      <c r="S210" s="45"/>
      <c r="U210" s="45"/>
      <c r="V210" s="45"/>
      <c r="W210" s="45"/>
      <c r="X210" s="45"/>
    </row>
    <row r="211" spans="14:24" x14ac:dyDescent="0.25">
      <c r="N211" s="67">
        <v>46131</v>
      </c>
      <c r="O211" t="s">
        <v>348</v>
      </c>
      <c r="P211" s="18" t="s">
        <v>681</v>
      </c>
      <c r="S211" s="45"/>
      <c r="U211" s="45"/>
      <c r="V211" s="45"/>
      <c r="W211" s="45"/>
      <c r="X211" s="45"/>
    </row>
    <row r="212" spans="14:24" x14ac:dyDescent="0.25">
      <c r="N212" s="67">
        <v>46132</v>
      </c>
      <c r="O212" t="s">
        <v>349</v>
      </c>
      <c r="P212" s="73" t="s">
        <v>685</v>
      </c>
      <c r="S212" s="45"/>
      <c r="U212" s="45"/>
      <c r="V212" s="45"/>
      <c r="W212" s="45"/>
      <c r="X212" s="45"/>
    </row>
    <row r="213" spans="14:24" x14ac:dyDescent="0.25">
      <c r="N213" s="67">
        <v>46134</v>
      </c>
      <c r="O213" t="s">
        <v>350</v>
      </c>
      <c r="P213" s="18" t="s">
        <v>681</v>
      </c>
      <c r="S213" s="45"/>
      <c r="U213" s="45"/>
      <c r="V213" s="45"/>
      <c r="W213" s="45"/>
      <c r="X213" s="45"/>
    </row>
    <row r="214" spans="14:24" x14ac:dyDescent="0.25">
      <c r="N214" s="67">
        <v>46135</v>
      </c>
      <c r="O214" t="s">
        <v>351</v>
      </c>
      <c r="P214" s="73" t="s">
        <v>685</v>
      </c>
      <c r="S214" s="45"/>
      <c r="U214" s="45"/>
      <c r="V214" s="45"/>
      <c r="W214" s="45"/>
      <c r="X214" s="45"/>
    </row>
    <row r="215" spans="14:24" x14ac:dyDescent="0.25">
      <c r="N215" s="67">
        <v>46137</v>
      </c>
      <c r="O215" t="s">
        <v>352</v>
      </c>
      <c r="P215" s="73" t="s">
        <v>685</v>
      </c>
      <c r="S215" s="45"/>
      <c r="U215" s="45"/>
      <c r="V215" s="45"/>
      <c r="W215" s="45"/>
      <c r="X215" s="45"/>
    </row>
    <row r="216" spans="14:24" x14ac:dyDescent="0.25">
      <c r="N216" s="67">
        <v>46140</v>
      </c>
      <c r="O216" t="s">
        <v>353</v>
      </c>
      <c r="P216" s="73" t="s">
        <v>685</v>
      </c>
      <c r="S216" s="45"/>
      <c r="U216" s="45"/>
      <c r="V216" s="45"/>
      <c r="W216" s="45"/>
      <c r="X216" s="45"/>
    </row>
    <row r="217" spans="14:24" x14ac:dyDescent="0.25">
      <c r="N217" s="67">
        <v>47060</v>
      </c>
      <c r="O217" t="s">
        <v>354</v>
      </c>
      <c r="P217" s="18" t="s">
        <v>681</v>
      </c>
      <c r="S217" s="45"/>
      <c r="U217" s="45"/>
      <c r="V217" s="45"/>
      <c r="W217" s="45"/>
      <c r="X217" s="45"/>
    </row>
    <row r="218" spans="14:24" x14ac:dyDescent="0.25">
      <c r="N218" s="67">
        <v>47062</v>
      </c>
      <c r="O218" t="s">
        <v>355</v>
      </c>
      <c r="P218" s="18" t="s">
        <v>681</v>
      </c>
      <c r="S218" s="45"/>
      <c r="U218" s="45"/>
      <c r="V218" s="45"/>
      <c r="W218" s="45"/>
      <c r="X218" s="45"/>
    </row>
    <row r="219" spans="14:24" x14ac:dyDescent="0.25">
      <c r="N219" s="67">
        <v>47064</v>
      </c>
      <c r="O219" t="s">
        <v>356</v>
      </c>
      <c r="P219" s="73" t="s">
        <v>685</v>
      </c>
      <c r="S219" s="45"/>
      <c r="U219" s="45"/>
      <c r="V219" s="45"/>
      <c r="W219" s="45"/>
      <c r="X219" s="45"/>
    </row>
    <row r="220" spans="14:24" x14ac:dyDescent="0.25">
      <c r="N220" s="67">
        <v>47065</v>
      </c>
      <c r="O220" t="s">
        <v>357</v>
      </c>
      <c r="P220" s="18" t="s">
        <v>681</v>
      </c>
      <c r="S220" s="45"/>
      <c r="U220" s="45"/>
      <c r="V220" s="45"/>
      <c r="W220" s="45"/>
      <c r="X220" s="45"/>
    </row>
    <row r="221" spans="14:24" x14ac:dyDescent="0.25">
      <c r="N221" s="67">
        <v>48066</v>
      </c>
      <c r="O221" t="s">
        <v>358</v>
      </c>
      <c r="P221" s="18" t="s">
        <v>681</v>
      </c>
      <c r="S221" s="45"/>
      <c r="U221" s="45"/>
      <c r="V221" s="45"/>
      <c r="W221" s="45"/>
      <c r="X221" s="45"/>
    </row>
    <row r="222" spans="14:24" x14ac:dyDescent="0.25">
      <c r="N222" s="67">
        <v>48068</v>
      </c>
      <c r="O222" t="s">
        <v>359</v>
      </c>
      <c r="P222" s="18" t="s">
        <v>681</v>
      </c>
      <c r="S222" s="45"/>
      <c r="U222" s="45"/>
      <c r="V222" s="45"/>
      <c r="W222" s="45"/>
      <c r="X222" s="45"/>
    </row>
    <row r="223" spans="14:24" x14ac:dyDescent="0.25">
      <c r="N223" s="67">
        <v>48069</v>
      </c>
      <c r="O223" t="s">
        <v>360</v>
      </c>
      <c r="P223" s="18" t="s">
        <v>681</v>
      </c>
      <c r="S223" s="45"/>
      <c r="U223" s="45"/>
      <c r="V223" s="45"/>
      <c r="W223" s="45"/>
      <c r="X223" s="45"/>
    </row>
    <row r="224" spans="14:24" x14ac:dyDescent="0.25">
      <c r="N224" s="67">
        <v>48070</v>
      </c>
      <c r="O224" t="s">
        <v>361</v>
      </c>
      <c r="P224" s="18" t="s">
        <v>681</v>
      </c>
      <c r="S224" s="45"/>
      <c r="U224" s="45"/>
      <c r="V224" s="45"/>
      <c r="W224" s="45"/>
      <c r="X224" s="45"/>
    </row>
    <row r="225" spans="14:24" x14ac:dyDescent="0.25">
      <c r="N225" s="67">
        <v>48071</v>
      </c>
      <c r="O225" t="s">
        <v>362</v>
      </c>
      <c r="P225" s="18" t="s">
        <v>681</v>
      </c>
      <c r="S225" s="45"/>
      <c r="U225" s="45"/>
      <c r="V225" s="45"/>
      <c r="W225" s="45"/>
      <c r="X225" s="45"/>
    </row>
    <row r="226" spans="14:24" x14ac:dyDescent="0.25">
      <c r="N226" s="67">
        <v>48072</v>
      </c>
      <c r="O226" t="s">
        <v>363</v>
      </c>
      <c r="P226" s="18" t="s">
        <v>681</v>
      </c>
      <c r="S226" s="45"/>
      <c r="U226" s="45"/>
      <c r="V226" s="45"/>
      <c r="W226" s="45"/>
      <c r="X226" s="45"/>
    </row>
    <row r="227" spans="14:24" x14ac:dyDescent="0.25">
      <c r="N227" s="67">
        <v>48073</v>
      </c>
      <c r="O227" t="s">
        <v>364</v>
      </c>
      <c r="P227" s="18" t="s">
        <v>681</v>
      </c>
      <c r="S227" s="45"/>
      <c r="U227" s="45"/>
      <c r="V227" s="45"/>
      <c r="W227" s="45"/>
      <c r="X227" s="45"/>
    </row>
    <row r="228" spans="14:24" x14ac:dyDescent="0.25">
      <c r="N228" s="67">
        <v>48074</v>
      </c>
      <c r="O228" t="s">
        <v>365</v>
      </c>
      <c r="P228" s="18" t="s">
        <v>681</v>
      </c>
      <c r="S228" s="45"/>
      <c r="U228" s="45"/>
      <c r="V228" s="45"/>
      <c r="W228" s="45"/>
      <c r="X228" s="45"/>
    </row>
    <row r="229" spans="14:24" x14ac:dyDescent="0.25">
      <c r="N229" s="67">
        <v>48075</v>
      </c>
      <c r="O229" t="s">
        <v>366</v>
      </c>
      <c r="P229" s="18" t="s">
        <v>681</v>
      </c>
      <c r="S229" s="45"/>
      <c r="U229" s="45"/>
      <c r="V229" s="45"/>
      <c r="W229" s="45"/>
      <c r="X229" s="45"/>
    </row>
    <row r="230" spans="14:24" x14ac:dyDescent="0.25">
      <c r="N230" s="67">
        <v>48077</v>
      </c>
      <c r="O230" t="s">
        <v>367</v>
      </c>
      <c r="P230" s="18" t="s">
        <v>681</v>
      </c>
      <c r="S230" s="45"/>
      <c r="U230" s="45"/>
      <c r="V230" s="45"/>
      <c r="W230" s="45"/>
      <c r="X230" s="45"/>
    </row>
    <row r="231" spans="14:24" x14ac:dyDescent="0.25">
      <c r="N231" s="67">
        <v>48078</v>
      </c>
      <c r="O231" t="s">
        <v>368</v>
      </c>
      <c r="P231" s="18" t="s">
        <v>681</v>
      </c>
      <c r="S231" s="45"/>
      <c r="U231" s="45"/>
      <c r="V231" s="45"/>
      <c r="W231" s="45"/>
      <c r="X231" s="45"/>
    </row>
    <row r="232" spans="14:24" x14ac:dyDescent="0.25">
      <c r="N232" s="67">
        <v>48080</v>
      </c>
      <c r="O232" t="s">
        <v>369</v>
      </c>
      <c r="P232" s="18" t="s">
        <v>681</v>
      </c>
      <c r="S232" s="45"/>
      <c r="U232" s="45"/>
      <c r="V232" s="45"/>
      <c r="W232" s="45"/>
      <c r="X232" s="45"/>
    </row>
    <row r="233" spans="14:24" x14ac:dyDescent="0.25">
      <c r="N233" s="67">
        <v>49132</v>
      </c>
      <c r="O233" t="s">
        <v>370</v>
      </c>
      <c r="P233" s="18" t="s">
        <v>681</v>
      </c>
      <c r="S233" s="45"/>
      <c r="U233" s="45"/>
      <c r="V233" s="45"/>
      <c r="W233" s="45"/>
      <c r="X233" s="45"/>
    </row>
    <row r="234" spans="14:24" x14ac:dyDescent="0.25">
      <c r="N234" s="67">
        <v>49135</v>
      </c>
      <c r="O234" t="s">
        <v>371</v>
      </c>
      <c r="P234" s="73" t="s">
        <v>685</v>
      </c>
      <c r="S234" s="45"/>
      <c r="U234" s="45"/>
      <c r="V234" s="45"/>
      <c r="W234" s="45"/>
      <c r="X234" s="45"/>
    </row>
    <row r="235" spans="14:24" x14ac:dyDescent="0.25">
      <c r="N235" s="67">
        <v>49137</v>
      </c>
      <c r="O235" t="s">
        <v>372</v>
      </c>
      <c r="P235" s="18" t="s">
        <v>681</v>
      </c>
      <c r="S235" s="45"/>
      <c r="U235" s="45"/>
      <c r="V235" s="45"/>
      <c r="W235" s="45"/>
      <c r="X235" s="45"/>
    </row>
    <row r="236" spans="14:24" x14ac:dyDescent="0.25">
      <c r="N236" s="67">
        <v>49140</v>
      </c>
      <c r="O236" t="s">
        <v>373</v>
      </c>
      <c r="P236" s="18" t="s">
        <v>681</v>
      </c>
      <c r="S236" s="45"/>
      <c r="U236" s="45"/>
      <c r="V236" s="45"/>
      <c r="W236" s="45"/>
      <c r="X236" s="45"/>
    </row>
    <row r="237" spans="14:24" x14ac:dyDescent="0.25">
      <c r="N237" s="67">
        <v>49142</v>
      </c>
      <c r="O237" t="s">
        <v>374</v>
      </c>
      <c r="P237" s="18" t="s">
        <v>681</v>
      </c>
      <c r="S237" s="45"/>
      <c r="U237" s="45"/>
      <c r="V237" s="45"/>
      <c r="W237" s="45"/>
      <c r="X237" s="45"/>
    </row>
    <row r="238" spans="14:24" x14ac:dyDescent="0.25">
      <c r="N238" s="67">
        <v>49144</v>
      </c>
      <c r="O238" t="s">
        <v>375</v>
      </c>
      <c r="P238" s="18" t="s">
        <v>681</v>
      </c>
      <c r="S238" s="45"/>
      <c r="U238" s="45"/>
      <c r="V238" s="45"/>
      <c r="W238" s="45"/>
      <c r="X238" s="45"/>
    </row>
    <row r="239" spans="14:24" x14ac:dyDescent="0.25">
      <c r="N239" s="67">
        <v>49148</v>
      </c>
      <c r="O239" t="s">
        <v>376</v>
      </c>
      <c r="P239" s="18" t="s">
        <v>681</v>
      </c>
      <c r="S239" s="45"/>
      <c r="U239" s="45"/>
      <c r="V239" s="45"/>
      <c r="W239" s="45"/>
      <c r="X239" s="45"/>
    </row>
    <row r="240" spans="14:24" x14ac:dyDescent="0.25">
      <c r="N240" s="67">
        <v>50001</v>
      </c>
      <c r="O240" t="s">
        <v>377</v>
      </c>
      <c r="P240" s="18" t="s">
        <v>681</v>
      </c>
      <c r="S240" s="45"/>
      <c r="U240" s="45"/>
      <c r="V240" s="45"/>
      <c r="W240" s="45"/>
      <c r="X240" s="45"/>
    </row>
    <row r="241" spans="14:24" x14ac:dyDescent="0.25">
      <c r="N241" s="67">
        <v>50002</v>
      </c>
      <c r="O241" t="s">
        <v>378</v>
      </c>
      <c r="P241" s="18" t="s">
        <v>681</v>
      </c>
      <c r="S241" s="45"/>
      <c r="U241" s="45"/>
      <c r="V241" s="45"/>
      <c r="W241" s="45"/>
      <c r="X241" s="45"/>
    </row>
    <row r="242" spans="14:24" x14ac:dyDescent="0.25">
      <c r="N242" s="67">
        <v>50003</v>
      </c>
      <c r="O242" t="s">
        <v>379</v>
      </c>
      <c r="P242" s="18" t="s">
        <v>681</v>
      </c>
      <c r="S242" s="45"/>
      <c r="U242" s="45"/>
      <c r="V242" s="45"/>
      <c r="W242" s="45"/>
      <c r="X242" s="45"/>
    </row>
    <row r="243" spans="14:24" x14ac:dyDescent="0.25">
      <c r="N243" s="67">
        <v>50005</v>
      </c>
      <c r="O243" t="s">
        <v>380</v>
      </c>
      <c r="P243" s="18" t="s">
        <v>681</v>
      </c>
      <c r="S243" s="45"/>
      <c r="U243" s="45"/>
      <c r="V243" s="45"/>
      <c r="W243" s="45"/>
      <c r="X243" s="45"/>
    </row>
    <row r="244" spans="14:24" x14ac:dyDescent="0.25">
      <c r="N244" s="67">
        <v>50006</v>
      </c>
      <c r="O244" t="s">
        <v>381</v>
      </c>
      <c r="P244" s="18" t="s">
        <v>681</v>
      </c>
      <c r="S244" s="45"/>
      <c r="U244" s="45"/>
      <c r="V244" s="45"/>
      <c r="W244" s="45"/>
      <c r="X244" s="45"/>
    </row>
    <row r="245" spans="14:24" x14ac:dyDescent="0.25">
      <c r="N245" s="67">
        <v>50007</v>
      </c>
      <c r="O245" t="s">
        <v>382</v>
      </c>
      <c r="P245" s="18" t="s">
        <v>681</v>
      </c>
      <c r="S245" s="45"/>
      <c r="U245" s="45"/>
      <c r="V245" s="45"/>
      <c r="W245" s="45"/>
      <c r="X245" s="45"/>
    </row>
    <row r="246" spans="14:24" x14ac:dyDescent="0.25">
      <c r="N246" s="67">
        <v>50009</v>
      </c>
      <c r="O246" t="s">
        <v>383</v>
      </c>
      <c r="P246" s="73" t="s">
        <v>685</v>
      </c>
      <c r="S246" s="45"/>
      <c r="U246" s="45"/>
      <c r="V246" s="45"/>
      <c r="W246" s="45"/>
      <c r="X246" s="45"/>
    </row>
    <row r="247" spans="14:24" x14ac:dyDescent="0.25">
      <c r="N247" s="67">
        <v>50010</v>
      </c>
      <c r="O247" t="s">
        <v>384</v>
      </c>
      <c r="P247" s="18" t="s">
        <v>681</v>
      </c>
      <c r="S247" s="45"/>
      <c r="U247" s="45"/>
      <c r="V247" s="45"/>
      <c r="W247" s="45"/>
      <c r="X247" s="45"/>
    </row>
    <row r="248" spans="14:24" x14ac:dyDescent="0.25">
      <c r="N248" s="67">
        <v>50012</v>
      </c>
      <c r="O248" t="s">
        <v>385</v>
      </c>
      <c r="P248" s="18" t="s">
        <v>681</v>
      </c>
      <c r="S248" s="45"/>
      <c r="U248" s="45"/>
      <c r="V248" s="45"/>
      <c r="W248" s="45"/>
      <c r="X248" s="45"/>
    </row>
    <row r="249" spans="14:24" x14ac:dyDescent="0.25">
      <c r="N249" s="67">
        <v>50013</v>
      </c>
      <c r="O249" t="s">
        <v>386</v>
      </c>
      <c r="P249" s="18" t="s">
        <v>681</v>
      </c>
      <c r="S249" s="45"/>
      <c r="U249" s="45"/>
      <c r="V249" s="45"/>
      <c r="W249" s="45"/>
      <c r="X249" s="45"/>
    </row>
    <row r="250" spans="14:24" x14ac:dyDescent="0.25">
      <c r="N250" s="67">
        <v>50014</v>
      </c>
      <c r="O250" t="s">
        <v>387</v>
      </c>
      <c r="P250" s="18" t="s">
        <v>681</v>
      </c>
      <c r="S250" s="45"/>
      <c r="U250" s="45"/>
      <c r="V250" s="45"/>
      <c r="W250" s="45"/>
      <c r="X250" s="45"/>
    </row>
    <row r="251" spans="14:24" x14ac:dyDescent="0.25">
      <c r="N251" s="67">
        <v>51150</v>
      </c>
      <c r="O251" t="s">
        <v>388</v>
      </c>
      <c r="P251" s="18" t="s">
        <v>681</v>
      </c>
      <c r="S251" s="45"/>
      <c r="U251" s="45"/>
      <c r="V251" s="45"/>
      <c r="W251" s="45"/>
      <c r="X251" s="45"/>
    </row>
    <row r="252" spans="14:24" x14ac:dyDescent="0.25">
      <c r="N252" s="67">
        <v>51152</v>
      </c>
      <c r="O252" t="s">
        <v>389</v>
      </c>
      <c r="P252" s="18" t="s">
        <v>681</v>
      </c>
      <c r="S252" s="45"/>
      <c r="U252" s="45"/>
      <c r="V252" s="45"/>
      <c r="W252" s="45"/>
      <c r="X252" s="45"/>
    </row>
    <row r="253" spans="14:24" x14ac:dyDescent="0.25">
      <c r="N253" s="67">
        <v>51153</v>
      </c>
      <c r="O253" t="s">
        <v>390</v>
      </c>
      <c r="P253" s="18" t="s">
        <v>681</v>
      </c>
      <c r="S253" s="45"/>
      <c r="U253" s="45"/>
      <c r="V253" s="45"/>
      <c r="W253" s="45"/>
      <c r="X253" s="45"/>
    </row>
    <row r="254" spans="14:24" x14ac:dyDescent="0.25">
      <c r="N254" s="67">
        <v>51154</v>
      </c>
      <c r="O254" t="s">
        <v>391</v>
      </c>
      <c r="P254" s="18" t="s">
        <v>681</v>
      </c>
      <c r="S254" s="45"/>
      <c r="U254" s="45"/>
      <c r="V254" s="45"/>
      <c r="W254" s="45"/>
      <c r="X254" s="45"/>
    </row>
    <row r="255" spans="14:24" x14ac:dyDescent="0.25">
      <c r="N255" s="67">
        <v>51155</v>
      </c>
      <c r="O255" t="s">
        <v>392</v>
      </c>
      <c r="P255" s="18" t="s">
        <v>686</v>
      </c>
      <c r="S255" s="45"/>
      <c r="U255" s="45"/>
      <c r="V255" s="45"/>
      <c r="W255" s="45"/>
      <c r="X255" s="45"/>
    </row>
    <row r="256" spans="14:24" x14ac:dyDescent="0.25">
      <c r="N256" s="67">
        <v>51156</v>
      </c>
      <c r="O256" t="s">
        <v>393</v>
      </c>
      <c r="P256" s="18" t="s">
        <v>681</v>
      </c>
      <c r="S256" s="45"/>
      <c r="U256" s="45"/>
      <c r="V256" s="45"/>
      <c r="W256" s="45"/>
      <c r="X256" s="45"/>
    </row>
    <row r="257" spans="14:24" x14ac:dyDescent="0.25">
      <c r="N257" s="67">
        <v>51159</v>
      </c>
      <c r="O257" t="s">
        <v>394</v>
      </c>
      <c r="P257" s="18" t="s">
        <v>681</v>
      </c>
      <c r="S257" s="45"/>
      <c r="U257" s="45"/>
      <c r="V257" s="45"/>
      <c r="W257" s="45"/>
      <c r="X257" s="45"/>
    </row>
    <row r="258" spans="14:24" x14ac:dyDescent="0.25">
      <c r="N258" s="67">
        <v>52096</v>
      </c>
      <c r="O258" t="s">
        <v>396</v>
      </c>
      <c r="P258" s="18" t="s">
        <v>681</v>
      </c>
      <c r="S258" s="45"/>
      <c r="U258" s="45"/>
      <c r="V258" s="45"/>
      <c r="W258" s="45"/>
      <c r="X258" s="45"/>
    </row>
    <row r="259" spans="14:24" x14ac:dyDescent="0.25">
      <c r="N259" s="67">
        <v>53111</v>
      </c>
      <c r="O259" t="s">
        <v>397</v>
      </c>
      <c r="P259" s="18" t="s">
        <v>681</v>
      </c>
      <c r="S259" s="45"/>
      <c r="U259" s="45"/>
      <c r="V259" s="45"/>
      <c r="W259" s="45"/>
      <c r="X259" s="45"/>
    </row>
    <row r="260" spans="14:24" x14ac:dyDescent="0.25">
      <c r="N260" s="67">
        <v>53112</v>
      </c>
      <c r="O260" t="s">
        <v>398</v>
      </c>
      <c r="P260" s="73" t="s">
        <v>685</v>
      </c>
      <c r="S260" s="45"/>
      <c r="U260" s="45"/>
      <c r="V260" s="45"/>
      <c r="W260" s="45"/>
      <c r="X260" s="45"/>
    </row>
    <row r="261" spans="14:24" x14ac:dyDescent="0.25">
      <c r="N261" s="67">
        <v>53113</v>
      </c>
      <c r="O261" t="s">
        <v>399</v>
      </c>
      <c r="P261" s="18" t="s">
        <v>681</v>
      </c>
      <c r="S261" s="45"/>
      <c r="U261" s="45"/>
      <c r="V261" s="45"/>
      <c r="W261" s="45"/>
      <c r="X261" s="45"/>
    </row>
    <row r="262" spans="14:24" x14ac:dyDescent="0.25">
      <c r="N262" s="67">
        <v>53114</v>
      </c>
      <c r="O262" t="s">
        <v>400</v>
      </c>
      <c r="P262" s="73" t="s">
        <v>685</v>
      </c>
      <c r="S262" s="45"/>
      <c r="U262" s="45"/>
      <c r="V262" s="45"/>
      <c r="W262" s="45"/>
      <c r="X262" s="45"/>
    </row>
    <row r="263" spans="14:24" x14ac:dyDescent="0.25">
      <c r="N263" s="67">
        <v>54037</v>
      </c>
      <c r="O263" t="s">
        <v>401</v>
      </c>
      <c r="P263" s="18" t="s">
        <v>681</v>
      </c>
      <c r="S263" s="45"/>
      <c r="U263" s="45"/>
      <c r="V263" s="45"/>
      <c r="W263" s="45"/>
      <c r="X263" s="45"/>
    </row>
    <row r="264" spans="14:24" x14ac:dyDescent="0.25">
      <c r="N264" s="67">
        <v>54039</v>
      </c>
      <c r="O264" t="s">
        <v>402</v>
      </c>
      <c r="P264" s="18" t="s">
        <v>681</v>
      </c>
      <c r="S264" s="45"/>
      <c r="U264" s="45"/>
      <c r="V264" s="45"/>
      <c r="W264" s="45"/>
      <c r="X264" s="45"/>
    </row>
    <row r="265" spans="14:24" x14ac:dyDescent="0.25">
      <c r="N265" s="67">
        <v>54041</v>
      </c>
      <c r="O265" t="s">
        <v>403</v>
      </c>
      <c r="P265" s="18" t="s">
        <v>681</v>
      </c>
      <c r="S265" s="45"/>
      <c r="U265" s="45"/>
      <c r="V265" s="45"/>
      <c r="W265" s="45"/>
      <c r="X265" s="45"/>
    </row>
    <row r="266" spans="14:24" x14ac:dyDescent="0.25">
      <c r="N266" s="67">
        <v>54042</v>
      </c>
      <c r="O266" t="s">
        <v>404</v>
      </c>
      <c r="P266" s="18" t="s">
        <v>681</v>
      </c>
      <c r="S266" s="45"/>
      <c r="U266" s="45"/>
      <c r="V266" s="45"/>
      <c r="W266" s="45"/>
      <c r="X266" s="45"/>
    </row>
    <row r="267" spans="14:24" x14ac:dyDescent="0.25">
      <c r="N267" s="67">
        <v>54043</v>
      </c>
      <c r="O267" t="s">
        <v>405</v>
      </c>
      <c r="P267" s="18" t="s">
        <v>681</v>
      </c>
      <c r="S267" s="45"/>
      <c r="U267" s="45"/>
      <c r="V267" s="45"/>
      <c r="W267" s="45"/>
      <c r="X267" s="45"/>
    </row>
    <row r="268" spans="14:24" x14ac:dyDescent="0.25">
      <c r="N268" s="67">
        <v>54045</v>
      </c>
      <c r="O268" t="s">
        <v>406</v>
      </c>
      <c r="P268" s="18" t="s">
        <v>681</v>
      </c>
      <c r="S268" s="45"/>
      <c r="U268" s="45"/>
      <c r="V268" s="45"/>
      <c r="W268" s="45"/>
      <c r="X268" s="45"/>
    </row>
    <row r="269" spans="14:24" x14ac:dyDescent="0.25">
      <c r="N269" s="67">
        <v>55104</v>
      </c>
      <c r="O269" t="s">
        <v>407</v>
      </c>
      <c r="P269" s="18" t="s">
        <v>681</v>
      </c>
      <c r="S269" s="45"/>
      <c r="U269" s="45"/>
      <c r="V269" s="45"/>
      <c r="W269" s="45"/>
      <c r="X269" s="45"/>
    </row>
    <row r="270" spans="14:24" x14ac:dyDescent="0.25">
      <c r="N270" s="67">
        <v>55105</v>
      </c>
      <c r="O270" t="s">
        <v>408</v>
      </c>
      <c r="P270" s="18" t="s">
        <v>681</v>
      </c>
      <c r="S270" s="45"/>
      <c r="U270" s="45"/>
      <c r="V270" s="45"/>
      <c r="W270" s="45"/>
      <c r="X270" s="45"/>
    </row>
    <row r="271" spans="14:24" x14ac:dyDescent="0.25">
      <c r="N271" s="67">
        <v>55106</v>
      </c>
      <c r="O271" t="s">
        <v>409</v>
      </c>
      <c r="P271" s="18" t="s">
        <v>681</v>
      </c>
      <c r="S271" s="45"/>
      <c r="U271" s="45"/>
      <c r="V271" s="45"/>
      <c r="W271" s="45"/>
      <c r="X271" s="45"/>
    </row>
    <row r="272" spans="14:24" x14ac:dyDescent="0.25">
      <c r="N272" s="67">
        <v>55108</v>
      </c>
      <c r="O272" t="s">
        <v>410</v>
      </c>
      <c r="P272" s="18" t="s">
        <v>681</v>
      </c>
      <c r="S272" s="45"/>
      <c r="U272" s="45"/>
      <c r="V272" s="45"/>
      <c r="W272" s="45"/>
      <c r="X272" s="45"/>
    </row>
    <row r="273" spans="14:24" x14ac:dyDescent="0.25">
      <c r="N273" s="67">
        <v>55110</v>
      </c>
      <c r="O273" t="s">
        <v>411</v>
      </c>
      <c r="P273" s="18" t="s">
        <v>681</v>
      </c>
      <c r="S273" s="45"/>
      <c r="U273" s="45"/>
      <c r="V273" s="45"/>
      <c r="W273" s="45"/>
      <c r="X273" s="45"/>
    </row>
    <row r="274" spans="14:24" x14ac:dyDescent="0.25">
      <c r="N274" s="67">
        <v>55111</v>
      </c>
      <c r="O274" t="s">
        <v>412</v>
      </c>
      <c r="P274" s="18" t="s">
        <v>681</v>
      </c>
      <c r="S274" s="45"/>
      <c r="U274" s="45"/>
      <c r="V274" s="45"/>
      <c r="W274" s="45"/>
      <c r="X274" s="45"/>
    </row>
    <row r="275" spans="14:24" x14ac:dyDescent="0.25">
      <c r="N275" s="67">
        <v>56015</v>
      </c>
      <c r="O275" t="s">
        <v>413</v>
      </c>
      <c r="P275" s="18" t="s">
        <v>681</v>
      </c>
      <c r="S275" s="45"/>
      <c r="U275" s="45"/>
      <c r="V275" s="45"/>
      <c r="W275" s="45"/>
      <c r="X275" s="45"/>
    </row>
    <row r="276" spans="14:24" x14ac:dyDescent="0.25">
      <c r="N276" s="67">
        <v>56017</v>
      </c>
      <c r="O276" t="s">
        <v>414</v>
      </c>
      <c r="P276" s="18" t="s">
        <v>681</v>
      </c>
      <c r="S276" s="45"/>
      <c r="U276" s="45"/>
      <c r="V276" s="45"/>
      <c r="W276" s="45"/>
      <c r="X276" s="45"/>
    </row>
    <row r="277" spans="14:24" x14ac:dyDescent="0.25">
      <c r="N277" s="67">
        <v>57001</v>
      </c>
      <c r="O277" t="s">
        <v>415</v>
      </c>
      <c r="P277" s="18" t="s">
        <v>681</v>
      </c>
      <c r="S277" s="45"/>
      <c r="U277" s="45"/>
      <c r="V277" s="45"/>
      <c r="W277" s="45"/>
      <c r="X277" s="45"/>
    </row>
    <row r="278" spans="14:24" x14ac:dyDescent="0.25">
      <c r="N278" s="67">
        <v>57002</v>
      </c>
      <c r="O278" t="s">
        <v>416</v>
      </c>
      <c r="P278" s="18" t="s">
        <v>681</v>
      </c>
      <c r="S278" s="45"/>
      <c r="U278" s="45"/>
      <c r="V278" s="45"/>
      <c r="W278" s="45"/>
      <c r="X278" s="45"/>
    </row>
    <row r="279" spans="14:24" x14ac:dyDescent="0.25">
      <c r="N279" s="67">
        <v>57003</v>
      </c>
      <c r="O279" t="s">
        <v>417</v>
      </c>
      <c r="P279" s="18" t="s">
        <v>681</v>
      </c>
      <c r="S279" s="45"/>
      <c r="U279" s="45"/>
      <c r="V279" s="45"/>
      <c r="W279" s="45"/>
      <c r="X279" s="45"/>
    </row>
    <row r="280" spans="14:24" x14ac:dyDescent="0.25">
      <c r="N280" s="67">
        <v>57004</v>
      </c>
      <c r="O280" t="s">
        <v>418</v>
      </c>
      <c r="P280" s="18" t="s">
        <v>681</v>
      </c>
      <c r="S280" s="45"/>
      <c r="U280" s="45"/>
      <c r="V280" s="45"/>
      <c r="W280" s="45"/>
      <c r="X280" s="45"/>
    </row>
    <row r="281" spans="14:24" x14ac:dyDescent="0.25">
      <c r="N281" s="67">
        <v>58106</v>
      </c>
      <c r="O281" t="s">
        <v>419</v>
      </c>
      <c r="P281" s="18" t="s">
        <v>681</v>
      </c>
      <c r="S281" s="45"/>
      <c r="U281" s="45"/>
      <c r="V281" s="45"/>
      <c r="W281" s="45"/>
      <c r="X281" s="45"/>
    </row>
    <row r="282" spans="14:24" x14ac:dyDescent="0.25">
      <c r="N282" s="67">
        <v>58107</v>
      </c>
      <c r="O282" t="s">
        <v>420</v>
      </c>
      <c r="P282" s="18" t="s">
        <v>681</v>
      </c>
      <c r="S282" s="45"/>
      <c r="U282" s="45"/>
      <c r="V282" s="45"/>
      <c r="W282" s="45"/>
      <c r="X282" s="45"/>
    </row>
    <row r="283" spans="14:24" x14ac:dyDescent="0.25">
      <c r="N283" s="67">
        <v>58108</v>
      </c>
      <c r="O283" t="s">
        <v>421</v>
      </c>
      <c r="P283" s="18" t="s">
        <v>681</v>
      </c>
      <c r="S283" s="45"/>
      <c r="U283" s="45"/>
      <c r="V283" s="45"/>
      <c r="W283" s="45"/>
      <c r="X283" s="45"/>
    </row>
    <row r="284" spans="14:24" x14ac:dyDescent="0.25">
      <c r="N284" s="67">
        <v>58109</v>
      </c>
      <c r="O284" t="s">
        <v>422</v>
      </c>
      <c r="P284" s="18" t="s">
        <v>681</v>
      </c>
      <c r="S284" s="45"/>
      <c r="U284" s="45"/>
      <c r="V284" s="45"/>
      <c r="W284" s="45"/>
      <c r="X284" s="45"/>
    </row>
    <row r="285" spans="14:24" x14ac:dyDescent="0.25">
      <c r="N285" s="67">
        <v>58112</v>
      </c>
      <c r="O285" t="s">
        <v>423</v>
      </c>
      <c r="P285" s="18" t="s">
        <v>681</v>
      </c>
      <c r="S285" s="45"/>
      <c r="U285" s="45"/>
      <c r="V285" s="45"/>
      <c r="W285" s="45"/>
      <c r="X285" s="45"/>
    </row>
    <row r="286" spans="14:24" x14ac:dyDescent="0.25">
      <c r="N286" s="67">
        <v>59113</v>
      </c>
      <c r="O286" t="s">
        <v>424</v>
      </c>
      <c r="P286" s="18" t="s">
        <v>681</v>
      </c>
      <c r="S286" s="45"/>
      <c r="U286" s="45"/>
      <c r="V286" s="45"/>
      <c r="W286" s="45"/>
      <c r="X286" s="45"/>
    </row>
    <row r="287" spans="14:24" x14ac:dyDescent="0.25">
      <c r="N287" s="67">
        <v>59114</v>
      </c>
      <c r="O287" t="s">
        <v>425</v>
      </c>
      <c r="P287" s="73" t="s">
        <v>685</v>
      </c>
      <c r="S287" s="45"/>
      <c r="U287" s="45"/>
      <c r="V287" s="45"/>
      <c r="W287" s="45"/>
      <c r="X287" s="45"/>
    </row>
    <row r="288" spans="14:24" x14ac:dyDescent="0.25">
      <c r="N288" s="67">
        <v>59117</v>
      </c>
      <c r="O288" t="s">
        <v>426</v>
      </c>
      <c r="P288" s="18" t="s">
        <v>681</v>
      </c>
      <c r="S288" s="45"/>
      <c r="U288" s="45"/>
      <c r="V288" s="45"/>
      <c r="W288" s="45"/>
      <c r="X288" s="45"/>
    </row>
    <row r="289" spans="14:24" x14ac:dyDescent="0.25">
      <c r="N289" s="67">
        <v>60077</v>
      </c>
      <c r="O289" t="s">
        <v>427</v>
      </c>
      <c r="P289" s="18" t="s">
        <v>681</v>
      </c>
      <c r="S289" s="45"/>
      <c r="U289" s="45"/>
      <c r="V289" s="45"/>
      <c r="W289" s="45"/>
      <c r="X289" s="45"/>
    </row>
    <row r="290" spans="14:24" x14ac:dyDescent="0.25">
      <c r="N290" s="67">
        <v>61150</v>
      </c>
      <c r="O290" t="s">
        <v>428</v>
      </c>
      <c r="P290" s="18" t="s">
        <v>681</v>
      </c>
      <c r="S290" s="45"/>
      <c r="U290" s="45"/>
      <c r="V290" s="45"/>
      <c r="W290" s="45"/>
      <c r="X290" s="45"/>
    </row>
    <row r="291" spans="14:24" x14ac:dyDescent="0.25">
      <c r="N291" s="67">
        <v>61151</v>
      </c>
      <c r="O291" t="s">
        <v>429</v>
      </c>
      <c r="P291" s="18" t="s">
        <v>681</v>
      </c>
      <c r="S291" s="45"/>
      <c r="U291" s="45"/>
      <c r="V291" s="45"/>
      <c r="W291" s="45"/>
      <c r="X291" s="45"/>
    </row>
    <row r="292" spans="14:24" x14ac:dyDescent="0.25">
      <c r="N292" s="67">
        <v>61154</v>
      </c>
      <c r="O292" t="s">
        <v>430</v>
      </c>
      <c r="P292" s="18" t="s">
        <v>681</v>
      </c>
      <c r="S292" s="45"/>
      <c r="U292" s="45"/>
      <c r="V292" s="45"/>
      <c r="W292" s="45"/>
      <c r="X292" s="45"/>
    </row>
    <row r="293" spans="14:24" x14ac:dyDescent="0.25">
      <c r="N293" s="67">
        <v>61156</v>
      </c>
      <c r="O293" t="s">
        <v>431</v>
      </c>
      <c r="P293" s="18" t="s">
        <v>681</v>
      </c>
      <c r="S293" s="45"/>
      <c r="U293" s="45"/>
      <c r="V293" s="45"/>
      <c r="W293" s="45"/>
      <c r="X293" s="45"/>
    </row>
    <row r="294" spans="14:24" x14ac:dyDescent="0.25">
      <c r="N294" s="67">
        <v>61157</v>
      </c>
      <c r="O294" t="s">
        <v>432</v>
      </c>
      <c r="P294" s="73" t="s">
        <v>685</v>
      </c>
      <c r="S294" s="45"/>
      <c r="U294" s="45"/>
      <c r="V294" s="45"/>
      <c r="W294" s="45"/>
      <c r="X294" s="45"/>
    </row>
    <row r="295" spans="14:24" x14ac:dyDescent="0.25">
      <c r="N295" s="67">
        <v>61158</v>
      </c>
      <c r="O295" t="s">
        <v>433</v>
      </c>
      <c r="P295" s="18" t="s">
        <v>681</v>
      </c>
      <c r="S295" s="45"/>
      <c r="U295" s="45"/>
      <c r="V295" s="45"/>
      <c r="W295" s="45"/>
      <c r="X295" s="45"/>
    </row>
    <row r="296" spans="14:24" x14ac:dyDescent="0.25">
      <c r="N296" s="67">
        <v>62070</v>
      </c>
      <c r="O296" t="s">
        <v>434</v>
      </c>
      <c r="P296" s="18" t="s">
        <v>681</v>
      </c>
      <c r="S296" s="45"/>
      <c r="U296" s="45"/>
      <c r="V296" s="45"/>
      <c r="W296" s="45"/>
      <c r="X296" s="45"/>
    </row>
    <row r="297" spans="14:24" x14ac:dyDescent="0.25">
      <c r="N297" s="67">
        <v>62072</v>
      </c>
      <c r="O297" t="s">
        <v>435</v>
      </c>
      <c r="P297" s="18" t="s">
        <v>681</v>
      </c>
      <c r="S297" s="45"/>
      <c r="U297" s="45"/>
      <c r="V297" s="45"/>
      <c r="W297" s="45"/>
      <c r="X297" s="45"/>
    </row>
    <row r="298" spans="14:24" x14ac:dyDescent="0.25">
      <c r="N298" s="67">
        <v>63066</v>
      </c>
      <c r="O298" t="s">
        <v>436</v>
      </c>
      <c r="P298" s="18" t="s">
        <v>681</v>
      </c>
      <c r="S298" s="45"/>
      <c r="U298" s="45"/>
      <c r="V298" s="45"/>
      <c r="W298" s="45"/>
      <c r="X298" s="45"/>
    </row>
    <row r="299" spans="14:24" x14ac:dyDescent="0.25">
      <c r="N299" s="67">
        <v>63067</v>
      </c>
      <c r="O299" t="s">
        <v>437</v>
      </c>
      <c r="P299" s="18" t="s">
        <v>681</v>
      </c>
      <c r="S299" s="45"/>
      <c r="U299" s="45"/>
      <c r="V299" s="45"/>
      <c r="W299" s="45"/>
      <c r="X299" s="45"/>
    </row>
    <row r="300" spans="14:24" x14ac:dyDescent="0.25">
      <c r="N300" s="67">
        <v>64072</v>
      </c>
      <c r="O300" t="s">
        <v>438</v>
      </c>
      <c r="P300" s="18" t="s">
        <v>681</v>
      </c>
      <c r="S300" s="45"/>
      <c r="U300" s="45"/>
      <c r="V300" s="45"/>
      <c r="W300" s="45"/>
      <c r="X300" s="45"/>
    </row>
    <row r="301" spans="14:24" x14ac:dyDescent="0.25">
      <c r="N301" s="67">
        <v>64074</v>
      </c>
      <c r="O301" t="s">
        <v>439</v>
      </c>
      <c r="P301" s="18" t="s">
        <v>681</v>
      </c>
      <c r="S301" s="45"/>
      <c r="U301" s="45"/>
      <c r="V301" s="45"/>
      <c r="W301" s="45"/>
      <c r="X301" s="45"/>
    </row>
    <row r="302" spans="14:24" x14ac:dyDescent="0.25">
      <c r="N302" s="67">
        <v>64075</v>
      </c>
      <c r="O302" t="s">
        <v>440</v>
      </c>
      <c r="P302" s="18" t="s">
        <v>681</v>
      </c>
      <c r="S302" s="45"/>
      <c r="U302" s="45"/>
      <c r="V302" s="45"/>
      <c r="W302" s="45"/>
      <c r="X302" s="45"/>
    </row>
    <row r="303" spans="14:24" x14ac:dyDescent="0.25">
      <c r="N303" s="67">
        <v>65096</v>
      </c>
      <c r="O303" t="s">
        <v>441</v>
      </c>
      <c r="P303" s="18" t="s">
        <v>681</v>
      </c>
      <c r="S303" s="45"/>
      <c r="U303" s="45"/>
      <c r="V303" s="45"/>
      <c r="W303" s="45"/>
      <c r="X303" s="45"/>
    </row>
    <row r="304" spans="14:24" x14ac:dyDescent="0.25">
      <c r="N304" s="67">
        <v>65098</v>
      </c>
      <c r="O304" t="s">
        <v>442</v>
      </c>
      <c r="P304" s="18" t="s">
        <v>681</v>
      </c>
      <c r="S304" s="45"/>
      <c r="U304" s="45"/>
      <c r="V304" s="45"/>
      <c r="W304" s="45"/>
      <c r="X304" s="45"/>
    </row>
    <row r="305" spans="14:24" x14ac:dyDescent="0.25">
      <c r="N305" s="67">
        <v>66102</v>
      </c>
      <c r="O305" t="s">
        <v>443</v>
      </c>
      <c r="P305" s="18" t="s">
        <v>681</v>
      </c>
      <c r="S305" s="45"/>
      <c r="U305" s="45"/>
      <c r="V305" s="45"/>
      <c r="W305" s="45"/>
      <c r="X305" s="45"/>
    </row>
    <row r="306" spans="14:24" x14ac:dyDescent="0.25">
      <c r="N306" s="67">
        <v>66103</v>
      </c>
      <c r="O306" t="s">
        <v>444</v>
      </c>
      <c r="P306" s="18" t="s">
        <v>681</v>
      </c>
      <c r="S306" s="45"/>
      <c r="U306" s="45"/>
      <c r="V306" s="45"/>
      <c r="W306" s="45"/>
      <c r="X306" s="45"/>
    </row>
    <row r="307" spans="14:24" x14ac:dyDescent="0.25">
      <c r="N307" s="67">
        <v>66104</v>
      </c>
      <c r="O307" t="s">
        <v>445</v>
      </c>
      <c r="P307" s="18" t="s">
        <v>681</v>
      </c>
      <c r="S307" s="45"/>
      <c r="U307" s="45"/>
      <c r="V307" s="45"/>
      <c r="W307" s="45"/>
      <c r="X307" s="45"/>
    </row>
    <row r="308" spans="14:24" x14ac:dyDescent="0.25">
      <c r="N308" s="67">
        <v>66105</v>
      </c>
      <c r="O308" t="s">
        <v>446</v>
      </c>
      <c r="P308" s="18" t="s">
        <v>681</v>
      </c>
      <c r="S308" s="45"/>
      <c r="U308" s="45"/>
      <c r="V308" s="45"/>
      <c r="W308" s="45"/>
      <c r="X308" s="45"/>
    </row>
    <row r="309" spans="14:24" x14ac:dyDescent="0.25">
      <c r="N309" s="67">
        <v>66107</v>
      </c>
      <c r="O309" t="s">
        <v>447</v>
      </c>
      <c r="P309" s="18" t="s">
        <v>681</v>
      </c>
      <c r="S309" s="45"/>
      <c r="U309" s="45"/>
      <c r="V309" s="45"/>
      <c r="W309" s="45"/>
      <c r="X309" s="45"/>
    </row>
    <row r="310" spans="14:24" x14ac:dyDescent="0.25">
      <c r="N310" s="67">
        <v>67055</v>
      </c>
      <c r="O310" t="s">
        <v>448</v>
      </c>
      <c r="P310" s="18" t="s">
        <v>681</v>
      </c>
      <c r="S310" s="45"/>
      <c r="U310" s="45"/>
      <c r="V310" s="45"/>
      <c r="W310" s="45"/>
      <c r="X310" s="45"/>
    </row>
    <row r="311" spans="14:24" x14ac:dyDescent="0.25">
      <c r="N311" s="67">
        <v>67061</v>
      </c>
      <c r="O311" t="s">
        <v>449</v>
      </c>
      <c r="P311" s="18" t="s">
        <v>681</v>
      </c>
      <c r="S311" s="45"/>
      <c r="U311" s="45"/>
      <c r="V311" s="45"/>
      <c r="W311" s="45"/>
      <c r="X311" s="45"/>
    </row>
    <row r="312" spans="14:24" x14ac:dyDescent="0.25">
      <c r="N312" s="67">
        <v>68070</v>
      </c>
      <c r="O312" t="s">
        <v>450</v>
      </c>
      <c r="P312" s="18" t="s">
        <v>681</v>
      </c>
      <c r="S312" s="45"/>
      <c r="U312" s="45"/>
      <c r="V312" s="45"/>
      <c r="W312" s="45"/>
      <c r="X312" s="45"/>
    </row>
    <row r="313" spans="14:24" x14ac:dyDescent="0.25">
      <c r="N313" s="67">
        <v>68071</v>
      </c>
      <c r="O313" t="s">
        <v>451</v>
      </c>
      <c r="P313" s="73" t="s">
        <v>685</v>
      </c>
      <c r="S313" s="45"/>
      <c r="U313" s="45"/>
      <c r="V313" s="45"/>
      <c r="W313" s="45"/>
      <c r="X313" s="45"/>
    </row>
    <row r="314" spans="14:24" x14ac:dyDescent="0.25">
      <c r="N314" s="67">
        <v>68072</v>
      </c>
      <c r="O314" t="s">
        <v>452</v>
      </c>
      <c r="P314" s="73" t="s">
        <v>685</v>
      </c>
      <c r="S314" s="45"/>
      <c r="U314" s="45"/>
      <c r="V314" s="45"/>
      <c r="W314" s="45"/>
      <c r="X314" s="45"/>
    </row>
    <row r="315" spans="14:24" x14ac:dyDescent="0.25">
      <c r="N315" s="67">
        <v>68073</v>
      </c>
      <c r="O315" t="s">
        <v>453</v>
      </c>
      <c r="P315" s="18" t="s">
        <v>681</v>
      </c>
      <c r="S315" s="45"/>
      <c r="U315" s="45"/>
      <c r="V315" s="45"/>
      <c r="W315" s="45"/>
      <c r="X315" s="45"/>
    </row>
    <row r="316" spans="14:24" x14ac:dyDescent="0.25">
      <c r="N316" s="67">
        <v>68074</v>
      </c>
      <c r="O316" t="s">
        <v>454</v>
      </c>
      <c r="P316" s="18" t="s">
        <v>681</v>
      </c>
      <c r="S316" s="45"/>
      <c r="U316" s="45"/>
      <c r="V316" s="45"/>
      <c r="W316" s="45"/>
      <c r="X316" s="45"/>
    </row>
    <row r="317" spans="14:24" x14ac:dyDescent="0.25">
      <c r="N317" s="67">
        <v>68075</v>
      </c>
      <c r="O317" t="s">
        <v>455</v>
      </c>
      <c r="P317" s="73" t="s">
        <v>685</v>
      </c>
      <c r="S317" s="45"/>
      <c r="U317" s="45"/>
      <c r="V317" s="45"/>
      <c r="W317" s="45"/>
      <c r="X317" s="45"/>
    </row>
    <row r="318" spans="14:24" x14ac:dyDescent="0.25">
      <c r="N318" s="67">
        <v>69104</v>
      </c>
      <c r="O318" t="s">
        <v>456</v>
      </c>
      <c r="P318" s="73" t="s">
        <v>685</v>
      </c>
      <c r="S318" s="45"/>
      <c r="U318" s="45"/>
      <c r="V318" s="45"/>
      <c r="W318" s="45"/>
      <c r="X318" s="45"/>
    </row>
    <row r="319" spans="14:24" x14ac:dyDescent="0.25">
      <c r="N319" s="67">
        <v>69106</v>
      </c>
      <c r="O319" t="s">
        <v>457</v>
      </c>
      <c r="P319" s="18" t="s">
        <v>681</v>
      </c>
      <c r="S319" s="45"/>
      <c r="U319" s="45"/>
      <c r="V319" s="45"/>
      <c r="W319" s="45"/>
      <c r="X319" s="45"/>
    </row>
    <row r="320" spans="14:24" x14ac:dyDescent="0.25">
      <c r="N320" s="67">
        <v>69107</v>
      </c>
      <c r="O320" t="s">
        <v>458</v>
      </c>
      <c r="P320" s="73" t="s">
        <v>685</v>
      </c>
      <c r="S320" s="45"/>
      <c r="U320" s="45"/>
      <c r="V320" s="45"/>
      <c r="W320" s="45"/>
      <c r="X320" s="45"/>
    </row>
    <row r="321" spans="14:24" x14ac:dyDescent="0.25">
      <c r="N321" s="67">
        <v>69108</v>
      </c>
      <c r="O321" t="s">
        <v>459</v>
      </c>
      <c r="P321" s="18" t="s">
        <v>681</v>
      </c>
      <c r="S321" s="45"/>
      <c r="U321" s="45"/>
      <c r="V321" s="45"/>
      <c r="W321" s="45"/>
      <c r="X321" s="45"/>
    </row>
    <row r="322" spans="14:24" x14ac:dyDescent="0.25">
      <c r="N322" s="67">
        <v>69109</v>
      </c>
      <c r="O322" t="s">
        <v>460</v>
      </c>
      <c r="P322" s="18" t="s">
        <v>681</v>
      </c>
      <c r="S322" s="45"/>
      <c r="U322" s="45"/>
      <c r="V322" s="45"/>
      <c r="W322" s="45"/>
      <c r="X322" s="45"/>
    </row>
    <row r="323" spans="14:24" x14ac:dyDescent="0.25">
      <c r="N323" s="67">
        <v>70092</v>
      </c>
      <c r="O323" t="s">
        <v>461</v>
      </c>
      <c r="P323" s="18" t="s">
        <v>681</v>
      </c>
      <c r="S323" s="45"/>
      <c r="U323" s="45"/>
      <c r="V323" s="45"/>
      <c r="W323" s="45"/>
      <c r="X323" s="45"/>
    </row>
    <row r="324" spans="14:24" x14ac:dyDescent="0.25">
      <c r="N324" s="67">
        <v>70093</v>
      </c>
      <c r="O324" t="s">
        <v>462</v>
      </c>
      <c r="P324" s="18" t="s">
        <v>681</v>
      </c>
      <c r="S324" s="45"/>
      <c r="U324" s="45"/>
      <c r="V324" s="45"/>
      <c r="W324" s="45"/>
      <c r="X324" s="45"/>
    </row>
    <row r="325" spans="14:24" x14ac:dyDescent="0.25">
      <c r="N325" s="67">
        <v>71091</v>
      </c>
      <c r="O325" t="s">
        <v>463</v>
      </c>
      <c r="P325" s="18" t="s">
        <v>681</v>
      </c>
      <c r="S325" s="45"/>
      <c r="U325" s="45"/>
      <c r="V325" s="45"/>
      <c r="W325" s="45"/>
      <c r="X325" s="45"/>
    </row>
    <row r="326" spans="14:24" x14ac:dyDescent="0.25">
      <c r="N326" s="67">
        <v>71092</v>
      </c>
      <c r="O326" t="s">
        <v>464</v>
      </c>
      <c r="P326" s="18" t="s">
        <v>681</v>
      </c>
      <c r="S326" s="45"/>
      <c r="U326" s="45"/>
      <c r="V326" s="45"/>
      <c r="W326" s="45"/>
      <c r="X326" s="45"/>
    </row>
    <row r="327" spans="14:24" x14ac:dyDescent="0.25">
      <c r="N327" s="67">
        <v>72066</v>
      </c>
      <c r="O327" t="s">
        <v>465</v>
      </c>
      <c r="P327" s="18" t="s">
        <v>681</v>
      </c>
      <c r="S327" s="45"/>
      <c r="U327" s="45"/>
      <c r="V327" s="45"/>
      <c r="W327" s="45"/>
      <c r="X327" s="45"/>
    </row>
    <row r="328" spans="14:24" x14ac:dyDescent="0.25">
      <c r="N328" s="67">
        <v>72068</v>
      </c>
      <c r="O328" t="s">
        <v>466</v>
      </c>
      <c r="P328" s="18" t="s">
        <v>681</v>
      </c>
      <c r="S328" s="45"/>
      <c r="U328" s="45"/>
      <c r="V328" s="45"/>
      <c r="W328" s="45"/>
      <c r="X328" s="45"/>
    </row>
    <row r="329" spans="14:24" x14ac:dyDescent="0.25">
      <c r="N329" s="67">
        <v>72073</v>
      </c>
      <c r="O329" t="s">
        <v>467</v>
      </c>
      <c r="P329" s="18" t="s">
        <v>681</v>
      </c>
      <c r="S329" s="45"/>
      <c r="U329" s="45"/>
      <c r="V329" s="45"/>
      <c r="W329" s="45"/>
      <c r="X329" s="45"/>
    </row>
    <row r="330" spans="14:24" x14ac:dyDescent="0.25">
      <c r="N330" s="67">
        <v>72074</v>
      </c>
      <c r="O330" t="s">
        <v>468</v>
      </c>
      <c r="P330" s="18" t="s">
        <v>681</v>
      </c>
      <c r="S330" s="45"/>
      <c r="U330" s="45"/>
      <c r="V330" s="45"/>
      <c r="W330" s="45"/>
      <c r="X330" s="45"/>
    </row>
    <row r="331" spans="14:24" x14ac:dyDescent="0.25">
      <c r="N331" s="67">
        <v>73099</v>
      </c>
      <c r="O331" t="s">
        <v>469</v>
      </c>
      <c r="P331" s="18" t="s">
        <v>681</v>
      </c>
      <c r="S331" s="45"/>
      <c r="U331" s="45"/>
      <c r="V331" s="45"/>
      <c r="W331" s="45"/>
      <c r="X331" s="45"/>
    </row>
    <row r="332" spans="14:24" x14ac:dyDescent="0.25">
      <c r="N332" s="67">
        <v>73102</v>
      </c>
      <c r="O332" t="s">
        <v>470</v>
      </c>
      <c r="P332" s="18" t="s">
        <v>681</v>
      </c>
      <c r="S332" s="45"/>
      <c r="U332" s="45"/>
      <c r="V332" s="45"/>
      <c r="W332" s="45"/>
      <c r="X332" s="45"/>
    </row>
    <row r="333" spans="14:24" x14ac:dyDescent="0.25">
      <c r="N333" s="67">
        <v>73105</v>
      </c>
      <c r="O333" t="s">
        <v>471</v>
      </c>
      <c r="P333" s="73" t="s">
        <v>685</v>
      </c>
      <c r="S333" s="45"/>
      <c r="U333" s="45"/>
      <c r="V333" s="45"/>
      <c r="W333" s="45"/>
      <c r="X333" s="45"/>
    </row>
    <row r="334" spans="14:24" x14ac:dyDescent="0.25">
      <c r="N334" s="67">
        <v>73106</v>
      </c>
      <c r="O334" t="s">
        <v>472</v>
      </c>
      <c r="P334" s="18" t="s">
        <v>681</v>
      </c>
      <c r="S334" s="45"/>
      <c r="U334" s="45"/>
      <c r="V334" s="45"/>
      <c r="W334" s="45"/>
      <c r="X334" s="45"/>
    </row>
    <row r="335" spans="14:24" x14ac:dyDescent="0.25">
      <c r="N335" s="67">
        <v>73108</v>
      </c>
      <c r="O335" t="s">
        <v>473</v>
      </c>
      <c r="P335" s="18" t="s">
        <v>681</v>
      </c>
      <c r="S335" s="45"/>
      <c r="U335" s="45"/>
      <c r="V335" s="45"/>
      <c r="W335" s="45"/>
      <c r="X335" s="45"/>
    </row>
    <row r="336" spans="14:24" x14ac:dyDescent="0.25">
      <c r="N336" s="67">
        <v>74187</v>
      </c>
      <c r="O336" t="s">
        <v>474</v>
      </c>
      <c r="P336" s="18" t="s">
        <v>681</v>
      </c>
      <c r="S336" s="45"/>
      <c r="U336" s="45"/>
      <c r="V336" s="45"/>
      <c r="W336" s="45"/>
      <c r="X336" s="45"/>
    </row>
    <row r="337" spans="14:24" x14ac:dyDescent="0.25">
      <c r="N337" s="67">
        <v>74190</v>
      </c>
      <c r="O337" t="s">
        <v>475</v>
      </c>
      <c r="P337" s="18" t="s">
        <v>681</v>
      </c>
      <c r="S337" s="45"/>
      <c r="U337" s="45"/>
      <c r="V337" s="45"/>
      <c r="W337" s="45"/>
      <c r="X337" s="45"/>
    </row>
    <row r="338" spans="14:24" x14ac:dyDescent="0.25">
      <c r="N338" s="67">
        <v>74194</v>
      </c>
      <c r="O338" t="s">
        <v>476</v>
      </c>
      <c r="P338" s="18" t="s">
        <v>681</v>
      </c>
      <c r="S338" s="45"/>
      <c r="U338" s="45"/>
      <c r="V338" s="45"/>
      <c r="W338" s="45"/>
      <c r="X338" s="45"/>
    </row>
    <row r="339" spans="14:24" x14ac:dyDescent="0.25">
      <c r="N339" s="67">
        <v>74195</v>
      </c>
      <c r="O339" t="s">
        <v>477</v>
      </c>
      <c r="P339" s="18" t="s">
        <v>681</v>
      </c>
      <c r="S339" s="45"/>
      <c r="U339" s="45"/>
      <c r="V339" s="45"/>
      <c r="W339" s="45"/>
      <c r="X339" s="45"/>
    </row>
    <row r="340" spans="14:24" x14ac:dyDescent="0.25">
      <c r="N340" s="67">
        <v>74197</v>
      </c>
      <c r="O340" t="s">
        <v>478</v>
      </c>
      <c r="P340" s="18" t="s">
        <v>681</v>
      </c>
      <c r="S340" s="45"/>
      <c r="U340" s="45"/>
      <c r="V340" s="45"/>
      <c r="W340" s="45"/>
      <c r="X340" s="45"/>
    </row>
    <row r="341" spans="14:24" x14ac:dyDescent="0.25">
      <c r="N341" s="67">
        <v>74201</v>
      </c>
      <c r="O341" t="s">
        <v>479</v>
      </c>
      <c r="P341" s="18" t="s">
        <v>681</v>
      </c>
      <c r="S341" s="45"/>
      <c r="U341" s="45"/>
      <c r="V341" s="45"/>
      <c r="W341" s="45"/>
      <c r="X341" s="45"/>
    </row>
    <row r="342" spans="14:24" x14ac:dyDescent="0.25">
      <c r="N342" s="67">
        <v>74202</v>
      </c>
      <c r="O342" t="s">
        <v>480</v>
      </c>
      <c r="P342" s="18" t="s">
        <v>681</v>
      </c>
      <c r="S342" s="45"/>
      <c r="U342" s="45"/>
      <c r="V342" s="45"/>
      <c r="W342" s="45"/>
      <c r="X342" s="45"/>
    </row>
    <row r="343" spans="14:24" x14ac:dyDescent="0.25">
      <c r="N343" s="67">
        <v>75084</v>
      </c>
      <c r="O343" t="s">
        <v>481</v>
      </c>
      <c r="P343" s="18" t="s">
        <v>681</v>
      </c>
      <c r="S343" s="45"/>
      <c r="U343" s="45"/>
      <c r="V343" s="45"/>
      <c r="W343" s="45"/>
      <c r="X343" s="45"/>
    </row>
    <row r="344" spans="14:24" x14ac:dyDescent="0.25">
      <c r="N344" s="67">
        <v>75085</v>
      </c>
      <c r="O344" t="s">
        <v>482</v>
      </c>
      <c r="P344" s="18" t="s">
        <v>681</v>
      </c>
      <c r="S344" s="45"/>
      <c r="U344" s="45"/>
      <c r="V344" s="45"/>
      <c r="W344" s="45"/>
      <c r="X344" s="45"/>
    </row>
    <row r="345" spans="14:24" x14ac:dyDescent="0.25">
      <c r="N345" s="67">
        <v>75086</v>
      </c>
      <c r="O345" t="s">
        <v>483</v>
      </c>
      <c r="P345" s="18" t="s">
        <v>681</v>
      </c>
      <c r="S345" s="45"/>
      <c r="U345" s="45"/>
      <c r="V345" s="45"/>
      <c r="W345" s="45"/>
      <c r="X345" s="45"/>
    </row>
    <row r="346" spans="14:24" x14ac:dyDescent="0.25">
      <c r="N346" s="67">
        <v>75087</v>
      </c>
      <c r="O346" t="s">
        <v>484</v>
      </c>
      <c r="P346" s="18" t="s">
        <v>681</v>
      </c>
      <c r="S346" s="45"/>
      <c r="U346" s="45"/>
      <c r="V346" s="45"/>
      <c r="W346" s="45"/>
      <c r="X346" s="45"/>
    </row>
    <row r="347" spans="14:24" x14ac:dyDescent="0.25">
      <c r="N347" s="67">
        <v>76081</v>
      </c>
      <c r="O347" t="s">
        <v>485</v>
      </c>
      <c r="P347" s="18" t="s">
        <v>681</v>
      </c>
      <c r="S347" s="45"/>
      <c r="U347" s="45"/>
      <c r="V347" s="45"/>
      <c r="W347" s="45"/>
      <c r="X347" s="45"/>
    </row>
    <row r="348" spans="14:24" x14ac:dyDescent="0.25">
      <c r="N348" s="67">
        <v>76082</v>
      </c>
      <c r="O348" t="s">
        <v>486</v>
      </c>
      <c r="P348" s="18" t="s">
        <v>681</v>
      </c>
      <c r="S348" s="45"/>
      <c r="U348" s="45"/>
      <c r="V348" s="45"/>
      <c r="W348" s="45"/>
      <c r="X348" s="45"/>
    </row>
    <row r="349" spans="14:24" x14ac:dyDescent="0.25">
      <c r="N349" s="67">
        <v>76083</v>
      </c>
      <c r="O349" t="s">
        <v>487</v>
      </c>
      <c r="P349" s="18" t="s">
        <v>681</v>
      </c>
      <c r="S349" s="45"/>
      <c r="U349" s="45"/>
      <c r="V349" s="45"/>
      <c r="W349" s="45"/>
      <c r="X349" s="45"/>
    </row>
    <row r="350" spans="14:24" x14ac:dyDescent="0.25">
      <c r="N350" s="67">
        <v>77100</v>
      </c>
      <c r="O350" t="s">
        <v>488</v>
      </c>
      <c r="P350" s="73" t="s">
        <v>685</v>
      </c>
      <c r="S350" s="45"/>
      <c r="U350" s="45"/>
      <c r="V350" s="45"/>
      <c r="W350" s="45"/>
      <c r="X350" s="45"/>
    </row>
    <row r="351" spans="14:24" x14ac:dyDescent="0.25">
      <c r="N351" s="67">
        <v>77101</v>
      </c>
      <c r="O351" t="s">
        <v>489</v>
      </c>
      <c r="P351" s="18" t="s">
        <v>681</v>
      </c>
      <c r="S351" s="45"/>
      <c r="U351" s="45"/>
      <c r="V351" s="45"/>
      <c r="W351" s="45"/>
      <c r="X351" s="45"/>
    </row>
    <row r="352" spans="14:24" x14ac:dyDescent="0.25">
      <c r="N352" s="67">
        <v>77102</v>
      </c>
      <c r="O352" t="s">
        <v>490</v>
      </c>
      <c r="P352" s="18" t="s">
        <v>681</v>
      </c>
      <c r="S352" s="45"/>
      <c r="U352" s="45"/>
      <c r="V352" s="45"/>
      <c r="W352" s="45"/>
      <c r="X352" s="45"/>
    </row>
    <row r="353" spans="14:24" x14ac:dyDescent="0.25">
      <c r="N353" s="67">
        <v>77103</v>
      </c>
      <c r="O353" t="s">
        <v>491</v>
      </c>
      <c r="P353" s="18" t="s">
        <v>681</v>
      </c>
      <c r="S353" s="45"/>
      <c r="U353" s="45"/>
      <c r="V353" s="45"/>
      <c r="W353" s="45"/>
      <c r="X353" s="45"/>
    </row>
    <row r="354" spans="14:24" x14ac:dyDescent="0.25">
      <c r="N354" s="67">
        <v>77104</v>
      </c>
      <c r="O354" t="s">
        <v>492</v>
      </c>
      <c r="P354" s="18" t="s">
        <v>681</v>
      </c>
      <c r="S354" s="45"/>
      <c r="U354" s="45"/>
      <c r="V354" s="45"/>
      <c r="W354" s="45"/>
      <c r="X354" s="45"/>
    </row>
    <row r="355" spans="14:24" x14ac:dyDescent="0.25">
      <c r="N355" s="67">
        <v>78001</v>
      </c>
      <c r="O355" t="s">
        <v>493</v>
      </c>
      <c r="P355" s="18" t="s">
        <v>681</v>
      </c>
      <c r="S355" s="45"/>
      <c r="U355" s="45"/>
      <c r="V355" s="45"/>
      <c r="W355" s="45"/>
      <c r="X355" s="45"/>
    </row>
    <row r="356" spans="14:24" x14ac:dyDescent="0.25">
      <c r="N356" s="67">
        <v>78002</v>
      </c>
      <c r="O356" t="s">
        <v>494</v>
      </c>
      <c r="P356" s="18" t="s">
        <v>681</v>
      </c>
      <c r="S356" s="45"/>
      <c r="U356" s="45"/>
      <c r="V356" s="45"/>
      <c r="W356" s="45"/>
      <c r="X356" s="45"/>
    </row>
    <row r="357" spans="14:24" x14ac:dyDescent="0.25">
      <c r="N357" s="67">
        <v>78003</v>
      </c>
      <c r="O357" t="s">
        <v>495</v>
      </c>
      <c r="P357" s="73" t="s">
        <v>685</v>
      </c>
      <c r="S357" s="45"/>
      <c r="U357" s="45"/>
      <c r="V357" s="45"/>
      <c r="W357" s="45"/>
      <c r="X357" s="45"/>
    </row>
    <row r="358" spans="14:24" x14ac:dyDescent="0.25">
      <c r="N358" s="67">
        <v>78004</v>
      </c>
      <c r="O358" t="s">
        <v>496</v>
      </c>
      <c r="P358" s="18" t="s">
        <v>681</v>
      </c>
      <c r="S358" s="45"/>
      <c r="U358" s="45"/>
      <c r="V358" s="45"/>
      <c r="W358" s="45"/>
      <c r="X358" s="45"/>
    </row>
    <row r="359" spans="14:24" x14ac:dyDescent="0.25">
      <c r="N359" s="67">
        <v>78005</v>
      </c>
      <c r="O359" t="s">
        <v>497</v>
      </c>
      <c r="P359" s="18" t="s">
        <v>681</v>
      </c>
      <c r="S359" s="45"/>
      <c r="U359" s="45"/>
      <c r="V359" s="45"/>
      <c r="W359" s="45"/>
      <c r="X359" s="45"/>
    </row>
    <row r="360" spans="14:24" x14ac:dyDescent="0.25">
      <c r="N360" s="67">
        <v>78009</v>
      </c>
      <c r="O360" t="s">
        <v>498</v>
      </c>
      <c r="P360" s="18" t="s">
        <v>681</v>
      </c>
      <c r="S360" s="45"/>
      <c r="U360" s="45"/>
      <c r="V360" s="45"/>
      <c r="W360" s="45"/>
      <c r="X360" s="45"/>
    </row>
    <row r="361" spans="14:24" x14ac:dyDescent="0.25">
      <c r="N361" s="67">
        <v>78012</v>
      </c>
      <c r="O361" t="s">
        <v>499</v>
      </c>
      <c r="P361" s="18" t="s">
        <v>681</v>
      </c>
      <c r="S361" s="45"/>
      <c r="U361" s="45"/>
      <c r="V361" s="45"/>
      <c r="W361" s="45"/>
      <c r="X361" s="45"/>
    </row>
    <row r="362" spans="14:24" x14ac:dyDescent="0.25">
      <c r="N362" s="67">
        <v>78013</v>
      </c>
      <c r="O362" t="s">
        <v>678</v>
      </c>
      <c r="P362" s="18" t="s">
        <v>681</v>
      </c>
      <c r="S362" s="45"/>
      <c r="U362" s="45"/>
      <c r="V362" s="45"/>
      <c r="W362" s="45"/>
      <c r="X362" s="45"/>
    </row>
    <row r="363" spans="14:24" x14ac:dyDescent="0.25">
      <c r="N363" s="67">
        <v>79077</v>
      </c>
      <c r="O363" t="s">
        <v>500</v>
      </c>
      <c r="P363" s="18" t="s">
        <v>681</v>
      </c>
      <c r="S363" s="45"/>
      <c r="U363" s="45"/>
      <c r="V363" s="45"/>
      <c r="W363" s="45"/>
      <c r="X363" s="45"/>
    </row>
    <row r="364" spans="14:24" x14ac:dyDescent="0.25">
      <c r="N364" s="67">
        <v>79078</v>
      </c>
      <c r="O364" t="s">
        <v>501</v>
      </c>
      <c r="P364" s="73" t="s">
        <v>685</v>
      </c>
      <c r="S364" s="45"/>
      <c r="U364" s="45"/>
      <c r="V364" s="45"/>
      <c r="W364" s="45"/>
      <c r="X364" s="45"/>
    </row>
    <row r="365" spans="14:24" x14ac:dyDescent="0.25">
      <c r="N365" s="67">
        <v>80116</v>
      </c>
      <c r="O365" t="s">
        <v>502</v>
      </c>
      <c r="P365" s="18" t="s">
        <v>681</v>
      </c>
      <c r="S365" s="45"/>
      <c r="U365" s="45"/>
      <c r="V365" s="45"/>
      <c r="W365" s="45"/>
      <c r="X365" s="45"/>
    </row>
    <row r="366" spans="14:24" x14ac:dyDescent="0.25">
      <c r="N366" s="67">
        <v>80118</v>
      </c>
      <c r="O366" t="s">
        <v>503</v>
      </c>
      <c r="P366" s="18" t="s">
        <v>681</v>
      </c>
      <c r="S366" s="45"/>
      <c r="U366" s="45"/>
      <c r="V366" s="45"/>
      <c r="W366" s="45"/>
      <c r="X366" s="45"/>
    </row>
    <row r="367" spans="14:24" x14ac:dyDescent="0.25">
      <c r="N367" s="67">
        <v>80119</v>
      </c>
      <c r="O367" t="s">
        <v>504</v>
      </c>
      <c r="P367" s="18" t="s">
        <v>681</v>
      </c>
      <c r="S367" s="45"/>
      <c r="U367" s="45"/>
      <c r="V367" s="45"/>
      <c r="W367" s="45"/>
      <c r="X367" s="45"/>
    </row>
    <row r="368" spans="14:24" x14ac:dyDescent="0.25">
      <c r="N368" s="67">
        <v>80121</v>
      </c>
      <c r="O368" t="s">
        <v>505</v>
      </c>
      <c r="P368" s="18" t="s">
        <v>681</v>
      </c>
      <c r="S368" s="45"/>
      <c r="U368" s="45"/>
      <c r="V368" s="45"/>
      <c r="W368" s="45"/>
      <c r="X368" s="45"/>
    </row>
    <row r="369" spans="14:24" x14ac:dyDescent="0.25">
      <c r="N369" s="67">
        <v>80122</v>
      </c>
      <c r="O369" t="s">
        <v>506</v>
      </c>
      <c r="P369" s="73" t="s">
        <v>685</v>
      </c>
      <c r="S369" s="45"/>
      <c r="U369" s="45"/>
      <c r="V369" s="45"/>
      <c r="W369" s="45"/>
      <c r="X369" s="45"/>
    </row>
    <row r="370" spans="14:24" x14ac:dyDescent="0.25">
      <c r="N370" s="67">
        <v>80125</v>
      </c>
      <c r="O370" t="s">
        <v>507</v>
      </c>
      <c r="P370" s="18" t="s">
        <v>681</v>
      </c>
      <c r="S370" s="45"/>
      <c r="U370" s="45"/>
      <c r="V370" s="45"/>
      <c r="W370" s="45"/>
      <c r="X370" s="45"/>
    </row>
    <row r="371" spans="14:24" x14ac:dyDescent="0.25">
      <c r="N371" s="67">
        <v>81094</v>
      </c>
      <c r="O371" t="s">
        <v>508</v>
      </c>
      <c r="P371" s="18" t="s">
        <v>681</v>
      </c>
      <c r="S371" s="45"/>
      <c r="U371" s="45"/>
      <c r="V371" s="45"/>
      <c r="W371" s="45"/>
      <c r="X371" s="45"/>
    </row>
    <row r="372" spans="14:24" x14ac:dyDescent="0.25">
      <c r="N372" s="67">
        <v>81095</v>
      </c>
      <c r="O372" t="s">
        <v>509</v>
      </c>
      <c r="P372" s="18" t="s">
        <v>681</v>
      </c>
      <c r="S372" s="45"/>
      <c r="U372" s="45"/>
      <c r="V372" s="45"/>
      <c r="W372" s="45"/>
      <c r="X372" s="45"/>
    </row>
    <row r="373" spans="14:24" x14ac:dyDescent="0.25">
      <c r="N373" s="67">
        <v>81096</v>
      </c>
      <c r="O373" t="s">
        <v>510</v>
      </c>
      <c r="P373" s="18" t="s">
        <v>681</v>
      </c>
      <c r="S373" s="45"/>
      <c r="U373" s="45"/>
      <c r="V373" s="45"/>
      <c r="W373" s="45"/>
      <c r="X373" s="45"/>
    </row>
    <row r="374" spans="14:24" x14ac:dyDescent="0.25">
      <c r="N374" s="67">
        <v>81097</v>
      </c>
      <c r="O374" t="s">
        <v>511</v>
      </c>
      <c r="P374" s="73" t="s">
        <v>685</v>
      </c>
      <c r="S374" s="45"/>
      <c r="U374" s="45"/>
      <c r="V374" s="45"/>
      <c r="W374" s="45"/>
      <c r="X374" s="45"/>
    </row>
    <row r="375" spans="14:24" x14ac:dyDescent="0.25">
      <c r="N375" s="67">
        <v>82100</v>
      </c>
      <c r="O375" t="s">
        <v>512</v>
      </c>
      <c r="P375" s="18" t="s">
        <v>681</v>
      </c>
      <c r="S375" s="45"/>
      <c r="U375" s="45"/>
      <c r="V375" s="45"/>
      <c r="W375" s="45"/>
      <c r="X375" s="45"/>
    </row>
    <row r="376" spans="14:24" x14ac:dyDescent="0.25">
      <c r="N376" s="67">
        <v>82101</v>
      </c>
      <c r="O376" t="s">
        <v>513</v>
      </c>
      <c r="P376" s="18" t="s">
        <v>681</v>
      </c>
      <c r="S376" s="45"/>
      <c r="U376" s="45"/>
      <c r="V376" s="45"/>
      <c r="W376" s="45"/>
      <c r="X376" s="45"/>
    </row>
    <row r="377" spans="14:24" x14ac:dyDescent="0.25">
      <c r="N377" s="67">
        <v>82105</v>
      </c>
      <c r="O377" t="s">
        <v>514</v>
      </c>
      <c r="P377" s="73" t="s">
        <v>685</v>
      </c>
      <c r="S377" s="45"/>
      <c r="U377" s="45"/>
      <c r="V377" s="45"/>
      <c r="W377" s="45"/>
      <c r="X377" s="45"/>
    </row>
    <row r="378" spans="14:24" x14ac:dyDescent="0.25">
      <c r="N378" s="67">
        <v>82108</v>
      </c>
      <c r="O378" t="s">
        <v>515</v>
      </c>
      <c r="P378" s="18" t="s">
        <v>681</v>
      </c>
      <c r="S378" s="45"/>
      <c r="U378" s="45"/>
      <c r="V378" s="45"/>
      <c r="W378" s="45"/>
      <c r="X378" s="45"/>
    </row>
    <row r="379" spans="14:24" x14ac:dyDescent="0.25">
      <c r="N379" s="67">
        <v>83001</v>
      </c>
      <c r="O379" t="s">
        <v>516</v>
      </c>
      <c r="P379" s="18" t="s">
        <v>681</v>
      </c>
      <c r="S379" s="45"/>
      <c r="U379" s="45"/>
      <c r="V379" s="45"/>
      <c r="W379" s="45"/>
      <c r="X379" s="45"/>
    </row>
    <row r="380" spans="14:24" x14ac:dyDescent="0.25">
      <c r="N380" s="67">
        <v>83002</v>
      </c>
      <c r="O380" t="s">
        <v>517</v>
      </c>
      <c r="P380" s="18" t="s">
        <v>681</v>
      </c>
      <c r="S380" s="45"/>
      <c r="U380" s="45"/>
      <c r="V380" s="45"/>
      <c r="W380" s="45"/>
      <c r="X380" s="45"/>
    </row>
    <row r="381" spans="14:24" x14ac:dyDescent="0.25">
      <c r="N381" s="67">
        <v>83003</v>
      </c>
      <c r="O381" t="s">
        <v>518</v>
      </c>
      <c r="P381" s="18" t="s">
        <v>681</v>
      </c>
      <c r="S381" s="45"/>
      <c r="U381" s="45"/>
      <c r="V381" s="45"/>
      <c r="W381" s="45"/>
      <c r="X381" s="45"/>
    </row>
    <row r="382" spans="14:24" x14ac:dyDescent="0.25">
      <c r="N382" s="67">
        <v>83005</v>
      </c>
      <c r="O382" t="s">
        <v>519</v>
      </c>
      <c r="P382" s="18" t="s">
        <v>681</v>
      </c>
      <c r="S382" s="45"/>
      <c r="U382" s="45"/>
      <c r="V382" s="45"/>
      <c r="W382" s="45"/>
      <c r="X382" s="45"/>
    </row>
    <row r="383" spans="14:24" x14ac:dyDescent="0.25">
      <c r="N383" s="67">
        <v>84001</v>
      </c>
      <c r="O383" t="s">
        <v>520</v>
      </c>
      <c r="P383" s="18" t="s">
        <v>681</v>
      </c>
      <c r="S383" s="45"/>
      <c r="U383" s="45"/>
      <c r="V383" s="45"/>
      <c r="W383" s="45"/>
      <c r="X383" s="45"/>
    </row>
    <row r="384" spans="14:24" x14ac:dyDescent="0.25">
      <c r="N384" s="67">
        <v>84002</v>
      </c>
      <c r="O384" t="s">
        <v>521</v>
      </c>
      <c r="P384" s="18" t="s">
        <v>681</v>
      </c>
      <c r="S384" s="45"/>
      <c r="U384" s="45"/>
      <c r="V384" s="45"/>
      <c r="W384" s="45"/>
      <c r="X384" s="45"/>
    </row>
    <row r="385" spans="14:24" x14ac:dyDescent="0.25">
      <c r="N385" s="67">
        <v>84003</v>
      </c>
      <c r="O385" t="s">
        <v>522</v>
      </c>
      <c r="P385" s="18" t="s">
        <v>681</v>
      </c>
      <c r="S385" s="45"/>
      <c r="U385" s="45"/>
      <c r="V385" s="45"/>
      <c r="W385" s="45"/>
      <c r="X385" s="45"/>
    </row>
    <row r="386" spans="14:24" x14ac:dyDescent="0.25">
      <c r="N386" s="67">
        <v>84004</v>
      </c>
      <c r="O386" t="s">
        <v>523</v>
      </c>
      <c r="P386" s="18" t="s">
        <v>681</v>
      </c>
      <c r="S386" s="45"/>
      <c r="U386" s="45"/>
      <c r="V386" s="45"/>
      <c r="W386" s="45"/>
      <c r="X386" s="45"/>
    </row>
    <row r="387" spans="14:24" x14ac:dyDescent="0.25">
      <c r="N387" s="67">
        <v>84005</v>
      </c>
      <c r="O387" t="s">
        <v>524</v>
      </c>
      <c r="P387" s="18" t="s">
        <v>681</v>
      </c>
      <c r="S387" s="45"/>
      <c r="U387" s="45"/>
      <c r="V387" s="45"/>
      <c r="W387" s="45"/>
      <c r="X387" s="45"/>
    </row>
    <row r="388" spans="14:24" x14ac:dyDescent="0.25">
      <c r="N388" s="67">
        <v>84006</v>
      </c>
      <c r="O388" t="s">
        <v>525</v>
      </c>
      <c r="P388" s="18" t="s">
        <v>681</v>
      </c>
      <c r="S388" s="45"/>
      <c r="U388" s="45"/>
      <c r="V388" s="45"/>
      <c r="W388" s="45"/>
      <c r="X388" s="45"/>
    </row>
    <row r="389" spans="14:24" x14ac:dyDescent="0.25">
      <c r="N389" s="67">
        <v>85043</v>
      </c>
      <c r="O389" t="s">
        <v>526</v>
      </c>
      <c r="P389" s="73" t="s">
        <v>685</v>
      </c>
      <c r="S389" s="45"/>
      <c r="U389" s="45"/>
      <c r="V389" s="45"/>
      <c r="W389" s="45"/>
      <c r="X389" s="45"/>
    </row>
    <row r="390" spans="14:24" x14ac:dyDescent="0.25">
      <c r="N390" s="67">
        <v>85044</v>
      </c>
      <c r="O390" t="s">
        <v>527</v>
      </c>
      <c r="P390" s="18" t="s">
        <v>681</v>
      </c>
      <c r="S390" s="45"/>
      <c r="U390" s="45"/>
      <c r="V390" s="45"/>
      <c r="W390" s="45"/>
      <c r="X390" s="45"/>
    </row>
    <row r="391" spans="14:24" x14ac:dyDescent="0.25">
      <c r="N391" s="67">
        <v>85045</v>
      </c>
      <c r="O391" t="s">
        <v>528</v>
      </c>
      <c r="P391" s="18" t="s">
        <v>681</v>
      </c>
      <c r="S391" s="45"/>
      <c r="U391" s="45"/>
      <c r="V391" s="45"/>
      <c r="W391" s="45"/>
      <c r="X391" s="45"/>
    </row>
    <row r="392" spans="14:24" x14ac:dyDescent="0.25">
      <c r="N392" s="67">
        <v>85046</v>
      </c>
      <c r="O392" t="s">
        <v>529</v>
      </c>
      <c r="P392" s="18" t="s">
        <v>686</v>
      </c>
      <c r="S392" s="45"/>
      <c r="U392" s="45"/>
      <c r="V392" s="45"/>
      <c r="W392" s="45"/>
      <c r="X392" s="45"/>
    </row>
    <row r="393" spans="14:24" x14ac:dyDescent="0.25">
      <c r="N393" s="67">
        <v>85048</v>
      </c>
      <c r="O393" t="s">
        <v>530</v>
      </c>
      <c r="P393" s="18" t="s">
        <v>681</v>
      </c>
      <c r="S393" s="45"/>
      <c r="U393" s="45"/>
      <c r="V393" s="45"/>
      <c r="W393" s="45"/>
      <c r="X393" s="45"/>
    </row>
    <row r="394" spans="14:24" x14ac:dyDescent="0.25">
      <c r="N394" s="67">
        <v>85049</v>
      </c>
      <c r="O394" t="s">
        <v>531</v>
      </c>
      <c r="P394" s="18" t="s">
        <v>681</v>
      </c>
      <c r="S394" s="45"/>
      <c r="U394" s="45"/>
      <c r="V394" s="45"/>
      <c r="W394" s="45"/>
      <c r="X394" s="45"/>
    </row>
    <row r="395" spans="14:24" x14ac:dyDescent="0.25">
      <c r="N395" s="67">
        <v>86100</v>
      </c>
      <c r="O395" t="s">
        <v>533</v>
      </c>
      <c r="P395" s="18" t="s">
        <v>681</v>
      </c>
      <c r="S395" s="45"/>
      <c r="U395" s="45"/>
      <c r="V395" s="45"/>
      <c r="W395" s="45"/>
      <c r="X395" s="45"/>
    </row>
    <row r="396" spans="14:24" x14ac:dyDescent="0.25">
      <c r="N396" s="67">
        <v>87083</v>
      </c>
      <c r="O396" t="s">
        <v>534</v>
      </c>
      <c r="P396" s="18" t="s">
        <v>681</v>
      </c>
      <c r="S396" s="45"/>
      <c r="U396" s="45"/>
      <c r="V396" s="45"/>
      <c r="W396" s="45"/>
      <c r="X396" s="45"/>
    </row>
    <row r="397" spans="14:24" x14ac:dyDescent="0.25">
      <c r="N397" s="67">
        <v>88072</v>
      </c>
      <c r="O397" t="s">
        <v>535</v>
      </c>
      <c r="P397" s="18" t="s">
        <v>681</v>
      </c>
      <c r="S397" s="45"/>
      <c r="U397" s="45"/>
      <c r="V397" s="45"/>
      <c r="W397" s="45"/>
      <c r="X397" s="45"/>
    </row>
    <row r="398" spans="14:24" x14ac:dyDescent="0.25">
      <c r="N398" s="67">
        <v>88073</v>
      </c>
      <c r="O398" t="s">
        <v>536</v>
      </c>
      <c r="P398" s="73" t="s">
        <v>685</v>
      </c>
      <c r="S398" s="45"/>
      <c r="U398" s="45"/>
      <c r="V398" s="45"/>
      <c r="W398" s="45"/>
      <c r="X398" s="45"/>
    </row>
    <row r="399" spans="14:24" x14ac:dyDescent="0.25">
      <c r="N399" s="67">
        <v>88075</v>
      </c>
      <c r="O399" t="s">
        <v>537</v>
      </c>
      <c r="P399" s="18" t="s">
        <v>681</v>
      </c>
      <c r="S399" s="45"/>
      <c r="U399" s="45"/>
      <c r="V399" s="45"/>
      <c r="W399" s="45"/>
      <c r="X399" s="45"/>
    </row>
    <row r="400" spans="14:24" x14ac:dyDescent="0.25">
      <c r="N400" s="67">
        <v>88080</v>
      </c>
      <c r="O400" t="s">
        <v>538</v>
      </c>
      <c r="P400" s="18" t="s">
        <v>681</v>
      </c>
      <c r="S400" s="45"/>
      <c r="U400" s="45"/>
      <c r="V400" s="45"/>
      <c r="W400" s="45"/>
      <c r="X400" s="45"/>
    </row>
    <row r="401" spans="14:24" x14ac:dyDescent="0.25">
      <c r="N401" s="67">
        <v>88081</v>
      </c>
      <c r="O401" t="s">
        <v>539</v>
      </c>
      <c r="P401" s="18" t="s">
        <v>681</v>
      </c>
      <c r="S401" s="45"/>
      <c r="U401" s="45"/>
      <c r="V401" s="45"/>
      <c r="W401" s="45"/>
      <c r="X401" s="45"/>
    </row>
    <row r="402" spans="14:24" x14ac:dyDescent="0.25">
      <c r="N402" s="67">
        <v>89077</v>
      </c>
      <c r="O402" t="s">
        <v>679</v>
      </c>
      <c r="P402" s="18" t="s">
        <v>681</v>
      </c>
      <c r="S402" s="45"/>
      <c r="U402" s="45"/>
      <c r="V402" s="45"/>
      <c r="W402" s="45"/>
      <c r="X402" s="45"/>
    </row>
    <row r="403" spans="14:24" x14ac:dyDescent="0.25">
      <c r="N403" s="67">
        <v>89080</v>
      </c>
      <c r="O403" t="s">
        <v>540</v>
      </c>
      <c r="P403" s="18" t="s">
        <v>681</v>
      </c>
      <c r="S403" s="45"/>
      <c r="U403" s="45"/>
      <c r="V403" s="45"/>
      <c r="W403" s="45"/>
      <c r="X403" s="45"/>
    </row>
    <row r="404" spans="14:24" x14ac:dyDescent="0.25">
      <c r="N404" s="67">
        <v>89087</v>
      </c>
      <c r="O404" t="s">
        <v>541</v>
      </c>
      <c r="P404" s="18" t="s">
        <v>681</v>
      </c>
      <c r="S404" s="45"/>
      <c r="U404" s="45"/>
      <c r="V404" s="45"/>
      <c r="W404" s="45"/>
      <c r="X404" s="45"/>
    </row>
    <row r="405" spans="14:24" x14ac:dyDescent="0.25">
      <c r="N405" s="67">
        <v>89088</v>
      </c>
      <c r="O405" t="s">
        <v>542</v>
      </c>
      <c r="P405" s="18" t="s">
        <v>681</v>
      </c>
      <c r="S405" s="45"/>
      <c r="U405" s="45"/>
      <c r="V405" s="45"/>
      <c r="W405" s="45"/>
      <c r="X405" s="45"/>
    </row>
    <row r="406" spans="14:24" x14ac:dyDescent="0.25">
      <c r="N406" s="67">
        <v>89089</v>
      </c>
      <c r="O406" t="s">
        <v>543</v>
      </c>
      <c r="P406" s="18" t="s">
        <v>681</v>
      </c>
      <c r="S406" s="45"/>
      <c r="U406" s="45"/>
      <c r="V406" s="45"/>
      <c r="W406" s="45"/>
      <c r="X406" s="45"/>
    </row>
    <row r="407" spans="14:24" x14ac:dyDescent="0.25">
      <c r="N407" s="67">
        <v>90075</v>
      </c>
      <c r="O407" t="s">
        <v>544</v>
      </c>
      <c r="P407" s="73" t="s">
        <v>685</v>
      </c>
      <c r="S407" s="45"/>
      <c r="U407" s="45"/>
      <c r="V407" s="45"/>
      <c r="W407" s="45"/>
      <c r="X407" s="45"/>
    </row>
    <row r="408" spans="14:24" x14ac:dyDescent="0.25">
      <c r="N408" s="67">
        <v>90076</v>
      </c>
      <c r="O408" t="s">
        <v>545</v>
      </c>
      <c r="P408" s="18" t="s">
        <v>681</v>
      </c>
      <c r="S408" s="45"/>
      <c r="U408" s="45"/>
      <c r="V408" s="45"/>
      <c r="W408" s="45"/>
      <c r="X408" s="45"/>
    </row>
    <row r="409" spans="14:24" x14ac:dyDescent="0.25">
      <c r="N409" s="67">
        <v>90077</v>
      </c>
      <c r="O409" t="s">
        <v>546</v>
      </c>
      <c r="P409" s="18" t="s">
        <v>681</v>
      </c>
      <c r="S409" s="45"/>
      <c r="U409" s="45"/>
      <c r="V409" s="45"/>
      <c r="W409" s="45"/>
      <c r="X409" s="45"/>
    </row>
    <row r="410" spans="14:24" x14ac:dyDescent="0.25">
      <c r="N410" s="67">
        <v>90078</v>
      </c>
      <c r="O410" t="s">
        <v>547</v>
      </c>
      <c r="P410" s="18" t="s">
        <v>681</v>
      </c>
      <c r="S410" s="45"/>
      <c r="U410" s="45"/>
      <c r="V410" s="45"/>
      <c r="W410" s="45"/>
      <c r="X410" s="45"/>
    </row>
    <row r="411" spans="14:24" x14ac:dyDescent="0.25">
      <c r="N411" s="67">
        <v>91091</v>
      </c>
      <c r="O411" t="s">
        <v>548</v>
      </c>
      <c r="P411" s="18" t="s">
        <v>681</v>
      </c>
      <c r="S411" s="45"/>
      <c r="U411" s="45"/>
      <c r="V411" s="45"/>
      <c r="W411" s="45"/>
      <c r="X411" s="45"/>
    </row>
    <row r="412" spans="14:24" x14ac:dyDescent="0.25">
      <c r="N412" s="67">
        <v>91092</v>
      </c>
      <c r="O412" t="s">
        <v>549</v>
      </c>
      <c r="P412" s="18" t="s">
        <v>681</v>
      </c>
      <c r="S412" s="45"/>
      <c r="U412" s="45"/>
      <c r="V412" s="45"/>
      <c r="W412" s="45"/>
      <c r="X412" s="45"/>
    </row>
    <row r="413" spans="14:24" x14ac:dyDescent="0.25">
      <c r="N413" s="67">
        <v>91093</v>
      </c>
      <c r="O413" t="s">
        <v>550</v>
      </c>
      <c r="P413" s="73" t="s">
        <v>685</v>
      </c>
      <c r="S413" s="45"/>
      <c r="U413" s="45"/>
      <c r="V413" s="45"/>
      <c r="W413" s="45"/>
      <c r="X413" s="45"/>
    </row>
    <row r="414" spans="14:24" x14ac:dyDescent="0.25">
      <c r="N414" s="67">
        <v>91095</v>
      </c>
      <c r="O414" t="s">
        <v>551</v>
      </c>
      <c r="P414" s="73" t="s">
        <v>685</v>
      </c>
      <c r="S414" s="45"/>
      <c r="U414" s="45"/>
      <c r="V414" s="45"/>
      <c r="W414" s="45"/>
      <c r="X414" s="45"/>
    </row>
    <row r="415" spans="14:24" x14ac:dyDescent="0.25">
      <c r="N415" s="67">
        <v>92087</v>
      </c>
      <c r="O415" t="s">
        <v>552</v>
      </c>
      <c r="P415" s="18" t="s">
        <v>681</v>
      </c>
      <c r="S415" s="45"/>
      <c r="U415" s="45"/>
      <c r="V415" s="45"/>
      <c r="W415" s="45"/>
      <c r="X415" s="45"/>
    </row>
    <row r="416" spans="14:24" x14ac:dyDescent="0.25">
      <c r="N416" s="67">
        <v>92088</v>
      </c>
      <c r="O416" t="s">
        <v>553</v>
      </c>
      <c r="P416" s="18" t="s">
        <v>681</v>
      </c>
      <c r="S416" s="45"/>
      <c r="U416" s="45"/>
      <c r="V416" s="45"/>
      <c r="W416" s="45"/>
      <c r="X416" s="45"/>
    </row>
    <row r="417" spans="14:24" x14ac:dyDescent="0.25">
      <c r="N417" s="67">
        <v>92089</v>
      </c>
      <c r="O417" t="s">
        <v>554</v>
      </c>
      <c r="P417" s="18" t="s">
        <v>681</v>
      </c>
      <c r="S417" s="45"/>
      <c r="U417" s="45"/>
      <c r="V417" s="45"/>
      <c r="W417" s="45"/>
      <c r="X417" s="45"/>
    </row>
    <row r="418" spans="14:24" x14ac:dyDescent="0.25">
      <c r="N418" s="67">
        <v>92090</v>
      </c>
      <c r="O418" t="s">
        <v>555</v>
      </c>
      <c r="P418" s="18" t="s">
        <v>681</v>
      </c>
      <c r="S418" s="45"/>
      <c r="U418" s="45"/>
      <c r="V418" s="45"/>
      <c r="W418" s="45"/>
      <c r="X418" s="45"/>
    </row>
    <row r="419" spans="14:24" x14ac:dyDescent="0.25">
      <c r="N419" s="67">
        <v>92091</v>
      </c>
      <c r="O419" t="s">
        <v>556</v>
      </c>
      <c r="P419" s="18" t="s">
        <v>681</v>
      </c>
      <c r="S419" s="45"/>
      <c r="U419" s="45"/>
      <c r="V419" s="45"/>
      <c r="W419" s="45"/>
      <c r="X419" s="45"/>
    </row>
    <row r="420" spans="14:24" x14ac:dyDescent="0.25">
      <c r="N420" s="67">
        <v>93120</v>
      </c>
      <c r="O420" t="s">
        <v>557</v>
      </c>
      <c r="P420" s="18" t="s">
        <v>681</v>
      </c>
      <c r="S420" s="45"/>
      <c r="U420" s="45"/>
      <c r="V420" s="45"/>
      <c r="W420" s="45"/>
      <c r="X420" s="45"/>
    </row>
    <row r="421" spans="14:24" x14ac:dyDescent="0.25">
      <c r="N421" s="67">
        <v>93121</v>
      </c>
      <c r="O421" t="s">
        <v>558</v>
      </c>
      <c r="P421" s="73" t="s">
        <v>685</v>
      </c>
      <c r="S421" s="45"/>
      <c r="U421" s="45"/>
      <c r="V421" s="45"/>
      <c r="W421" s="45"/>
      <c r="X421" s="45"/>
    </row>
    <row r="422" spans="14:24" x14ac:dyDescent="0.25">
      <c r="N422" s="67">
        <v>93123</v>
      </c>
      <c r="O422" t="s">
        <v>559</v>
      </c>
      <c r="P422" s="18" t="s">
        <v>681</v>
      </c>
      <c r="S422" s="45"/>
      <c r="U422" s="45"/>
      <c r="V422" s="45"/>
      <c r="W422" s="45"/>
      <c r="X422" s="45"/>
    </row>
    <row r="423" spans="14:24" x14ac:dyDescent="0.25">
      <c r="N423" s="67">
        <v>93124</v>
      </c>
      <c r="O423" t="s">
        <v>560</v>
      </c>
      <c r="P423" s="18" t="s">
        <v>681</v>
      </c>
      <c r="S423" s="45"/>
      <c r="U423" s="45"/>
      <c r="V423" s="45"/>
      <c r="W423" s="45"/>
      <c r="X423" s="45"/>
    </row>
    <row r="424" spans="14:24" x14ac:dyDescent="0.25">
      <c r="N424" s="67">
        <v>94076</v>
      </c>
      <c r="O424" t="s">
        <v>561</v>
      </c>
      <c r="P424" s="18" t="s">
        <v>681</v>
      </c>
      <c r="S424" s="45"/>
      <c r="U424" s="45"/>
      <c r="V424" s="45"/>
      <c r="W424" s="45"/>
      <c r="X424" s="45"/>
    </row>
    <row r="425" spans="14:24" x14ac:dyDescent="0.25">
      <c r="N425" s="67">
        <v>94078</v>
      </c>
      <c r="O425" t="s">
        <v>562</v>
      </c>
      <c r="P425" s="18" t="s">
        <v>681</v>
      </c>
      <c r="S425" s="45"/>
      <c r="U425" s="45"/>
      <c r="V425" s="45"/>
      <c r="W425" s="45"/>
      <c r="X425" s="45"/>
    </row>
    <row r="426" spans="14:24" x14ac:dyDescent="0.25">
      <c r="N426" s="67">
        <v>94083</v>
      </c>
      <c r="O426" t="s">
        <v>563</v>
      </c>
      <c r="P426" s="18" t="s">
        <v>681</v>
      </c>
      <c r="S426" s="45"/>
      <c r="U426" s="45"/>
      <c r="V426" s="45"/>
      <c r="W426" s="45"/>
      <c r="X426" s="45"/>
    </row>
    <row r="427" spans="14:24" x14ac:dyDescent="0.25">
      <c r="N427" s="67">
        <v>94086</v>
      </c>
      <c r="O427" t="s">
        <v>564</v>
      </c>
      <c r="P427" s="18" t="s">
        <v>681</v>
      </c>
      <c r="S427" s="45"/>
      <c r="U427" s="45"/>
      <c r="V427" s="45"/>
      <c r="W427" s="45"/>
      <c r="X427" s="45"/>
    </row>
    <row r="428" spans="14:24" x14ac:dyDescent="0.25">
      <c r="N428" s="67">
        <v>94087</v>
      </c>
      <c r="O428" t="s">
        <v>565</v>
      </c>
      <c r="P428" s="18" t="s">
        <v>681</v>
      </c>
      <c r="S428" s="45"/>
      <c r="U428" s="45"/>
      <c r="V428" s="45"/>
      <c r="W428" s="45"/>
      <c r="X428" s="45"/>
    </row>
    <row r="429" spans="14:24" x14ac:dyDescent="0.25">
      <c r="N429" s="67">
        <v>95059</v>
      </c>
      <c r="O429" t="s">
        <v>566</v>
      </c>
      <c r="P429" s="18" t="s">
        <v>681</v>
      </c>
      <c r="S429" s="45"/>
      <c r="U429" s="45"/>
      <c r="V429" s="45"/>
      <c r="W429" s="45"/>
      <c r="X429" s="45"/>
    </row>
    <row r="430" spans="14:24" x14ac:dyDescent="0.25">
      <c r="N430" s="67">
        <v>96088</v>
      </c>
      <c r="O430" t="s">
        <v>567</v>
      </c>
      <c r="P430" s="18" t="s">
        <v>681</v>
      </c>
      <c r="S430" s="45"/>
      <c r="U430" s="45"/>
      <c r="V430" s="45"/>
      <c r="W430" s="45"/>
      <c r="X430" s="45"/>
    </row>
    <row r="431" spans="14:24" x14ac:dyDescent="0.25">
      <c r="N431" s="67">
        <v>96089</v>
      </c>
      <c r="O431" t="s">
        <v>568</v>
      </c>
      <c r="P431" s="18" t="s">
        <v>681</v>
      </c>
      <c r="S431" s="45"/>
      <c r="U431" s="45"/>
      <c r="V431" s="45"/>
      <c r="W431" s="45"/>
      <c r="X431" s="45"/>
    </row>
    <row r="432" spans="14:24" x14ac:dyDescent="0.25">
      <c r="N432" s="67">
        <v>96090</v>
      </c>
      <c r="O432" t="s">
        <v>569</v>
      </c>
      <c r="P432" s="18" t="s">
        <v>681</v>
      </c>
      <c r="S432" s="45"/>
      <c r="U432" s="45"/>
      <c r="V432" s="45"/>
      <c r="W432" s="45"/>
      <c r="X432" s="45"/>
    </row>
    <row r="433" spans="14:24" x14ac:dyDescent="0.25">
      <c r="N433" s="67">
        <v>96091</v>
      </c>
      <c r="O433" t="s">
        <v>570</v>
      </c>
      <c r="P433" s="18" t="s">
        <v>681</v>
      </c>
      <c r="S433" s="45"/>
      <c r="U433" s="45"/>
      <c r="V433" s="45"/>
      <c r="W433" s="45"/>
      <c r="X433" s="45"/>
    </row>
    <row r="434" spans="14:24" x14ac:dyDescent="0.25">
      <c r="N434" s="67">
        <v>96092</v>
      </c>
      <c r="O434" t="s">
        <v>571</v>
      </c>
      <c r="P434" s="18" t="s">
        <v>681</v>
      </c>
      <c r="S434" s="45"/>
      <c r="U434" s="45"/>
      <c r="V434" s="45"/>
      <c r="W434" s="45"/>
      <c r="X434" s="45"/>
    </row>
    <row r="435" spans="14:24" x14ac:dyDescent="0.25">
      <c r="N435" s="67">
        <v>96093</v>
      </c>
      <c r="O435" t="s">
        <v>572</v>
      </c>
      <c r="P435" s="18" t="s">
        <v>681</v>
      </c>
      <c r="S435" s="45"/>
      <c r="U435" s="45"/>
      <c r="V435" s="45"/>
      <c r="W435" s="45"/>
      <c r="X435" s="45"/>
    </row>
    <row r="436" spans="14:24" x14ac:dyDescent="0.25">
      <c r="N436" s="67">
        <v>96094</v>
      </c>
      <c r="O436" t="s">
        <v>573</v>
      </c>
      <c r="P436" s="18" t="s">
        <v>681</v>
      </c>
      <c r="S436" s="45"/>
      <c r="U436" s="45"/>
      <c r="V436" s="45"/>
      <c r="W436" s="45"/>
      <c r="X436" s="45"/>
    </row>
    <row r="437" spans="14:24" x14ac:dyDescent="0.25">
      <c r="N437" s="67">
        <v>96095</v>
      </c>
      <c r="O437" t="s">
        <v>574</v>
      </c>
      <c r="P437" s="18" t="s">
        <v>681</v>
      </c>
      <c r="S437" s="45"/>
      <c r="U437" s="45"/>
      <c r="V437" s="45"/>
      <c r="W437" s="45"/>
      <c r="X437" s="45"/>
    </row>
    <row r="438" spans="14:24" x14ac:dyDescent="0.25">
      <c r="N438" s="67">
        <v>96098</v>
      </c>
      <c r="O438" t="s">
        <v>575</v>
      </c>
      <c r="P438" s="18" t="s">
        <v>681</v>
      </c>
      <c r="S438" s="45"/>
      <c r="U438" s="45"/>
      <c r="V438" s="45"/>
      <c r="W438" s="45"/>
      <c r="X438" s="45"/>
    </row>
    <row r="439" spans="14:24" x14ac:dyDescent="0.25">
      <c r="N439" s="67">
        <v>96099</v>
      </c>
      <c r="O439" t="s">
        <v>576</v>
      </c>
      <c r="P439" s="18" t="s">
        <v>681</v>
      </c>
      <c r="S439" s="45"/>
      <c r="U439" s="45"/>
      <c r="V439" s="45"/>
      <c r="W439" s="45"/>
      <c r="X439" s="45"/>
    </row>
    <row r="440" spans="14:24" x14ac:dyDescent="0.25">
      <c r="N440" s="67">
        <v>96101</v>
      </c>
      <c r="O440" t="s">
        <v>577</v>
      </c>
      <c r="P440" s="18" t="s">
        <v>681</v>
      </c>
      <c r="S440" s="45"/>
      <c r="U440" s="45"/>
      <c r="V440" s="45"/>
      <c r="W440" s="45"/>
      <c r="X440" s="45"/>
    </row>
    <row r="441" spans="14:24" x14ac:dyDescent="0.25">
      <c r="N441" s="67">
        <v>96102</v>
      </c>
      <c r="O441" t="s">
        <v>578</v>
      </c>
      <c r="P441" s="18" t="s">
        <v>681</v>
      </c>
      <c r="S441" s="45"/>
      <c r="U441" s="45"/>
      <c r="V441" s="45"/>
      <c r="W441" s="45"/>
      <c r="X441" s="45"/>
    </row>
    <row r="442" spans="14:24" x14ac:dyDescent="0.25">
      <c r="N442" s="67">
        <v>96103</v>
      </c>
      <c r="O442" t="s">
        <v>579</v>
      </c>
      <c r="P442" s="18" t="s">
        <v>681</v>
      </c>
      <c r="S442" s="45"/>
      <c r="U442" s="45"/>
      <c r="V442" s="45"/>
      <c r="W442" s="45"/>
      <c r="X442" s="45"/>
    </row>
    <row r="443" spans="14:24" x14ac:dyDescent="0.25">
      <c r="N443" s="67">
        <v>96104</v>
      </c>
      <c r="O443" t="s">
        <v>580</v>
      </c>
      <c r="P443" s="18" t="s">
        <v>681</v>
      </c>
      <c r="S443" s="45"/>
      <c r="U443" s="45"/>
      <c r="V443" s="45"/>
      <c r="W443" s="45"/>
      <c r="X443" s="45"/>
    </row>
    <row r="444" spans="14:24" x14ac:dyDescent="0.25">
      <c r="N444" s="67">
        <v>96106</v>
      </c>
      <c r="O444" t="s">
        <v>581</v>
      </c>
      <c r="P444" s="18" t="s">
        <v>681</v>
      </c>
      <c r="S444" s="45"/>
      <c r="U444" s="45"/>
      <c r="V444" s="45"/>
      <c r="W444" s="45"/>
      <c r="X444" s="45"/>
    </row>
    <row r="445" spans="14:24" x14ac:dyDescent="0.25">
      <c r="N445" s="67">
        <v>96107</v>
      </c>
      <c r="O445" t="s">
        <v>582</v>
      </c>
      <c r="P445" s="18" t="s">
        <v>681</v>
      </c>
      <c r="S445" s="45"/>
      <c r="U445" s="45"/>
      <c r="V445" s="45"/>
      <c r="W445" s="45"/>
      <c r="X445" s="45"/>
    </row>
    <row r="446" spans="14:24" x14ac:dyDescent="0.25">
      <c r="N446" s="67">
        <v>96109</v>
      </c>
      <c r="O446" t="s">
        <v>583</v>
      </c>
      <c r="P446" s="18" t="s">
        <v>681</v>
      </c>
      <c r="S446" s="45"/>
      <c r="U446" s="45"/>
      <c r="V446" s="45"/>
      <c r="W446" s="45"/>
      <c r="X446" s="45"/>
    </row>
    <row r="447" spans="14:24" x14ac:dyDescent="0.25">
      <c r="N447" s="67">
        <v>96110</v>
      </c>
      <c r="O447" t="s">
        <v>584</v>
      </c>
      <c r="P447" s="18" t="s">
        <v>681</v>
      </c>
      <c r="S447" s="45"/>
      <c r="U447" s="45"/>
      <c r="V447" s="45"/>
      <c r="W447" s="45"/>
      <c r="X447" s="45"/>
    </row>
    <row r="448" spans="14:24" x14ac:dyDescent="0.25">
      <c r="N448" s="67">
        <v>96111</v>
      </c>
      <c r="O448" t="s">
        <v>585</v>
      </c>
      <c r="P448" s="18" t="s">
        <v>681</v>
      </c>
      <c r="S448" s="45"/>
      <c r="U448" s="45"/>
      <c r="V448" s="45"/>
      <c r="W448" s="45"/>
      <c r="X448" s="45"/>
    </row>
    <row r="449" spans="14:24" x14ac:dyDescent="0.25">
      <c r="N449" s="67">
        <v>96112</v>
      </c>
      <c r="O449" t="s">
        <v>586</v>
      </c>
      <c r="P449" s="18" t="s">
        <v>681</v>
      </c>
      <c r="S449" s="45"/>
      <c r="U449" s="45"/>
      <c r="V449" s="45"/>
      <c r="W449" s="45"/>
      <c r="X449" s="45"/>
    </row>
    <row r="450" spans="14:24" x14ac:dyDescent="0.25">
      <c r="N450" s="67">
        <v>96113</v>
      </c>
      <c r="O450" t="s">
        <v>587</v>
      </c>
      <c r="P450" s="18" t="s">
        <v>681</v>
      </c>
      <c r="S450" s="45"/>
      <c r="U450" s="45"/>
      <c r="V450" s="45"/>
      <c r="W450" s="45"/>
      <c r="X450" s="45"/>
    </row>
    <row r="451" spans="14:24" x14ac:dyDescent="0.25">
      <c r="N451" s="67">
        <v>96114</v>
      </c>
      <c r="O451" t="s">
        <v>588</v>
      </c>
      <c r="P451" s="18" t="s">
        <v>681</v>
      </c>
      <c r="S451" s="45"/>
      <c r="U451" s="45"/>
      <c r="V451" s="45"/>
      <c r="W451" s="45"/>
      <c r="X451" s="45"/>
    </row>
    <row r="452" spans="14:24" x14ac:dyDescent="0.25">
      <c r="N452" s="67">
        <v>96119</v>
      </c>
      <c r="O452" t="s">
        <v>589</v>
      </c>
      <c r="P452" s="18" t="s">
        <v>681</v>
      </c>
      <c r="S452" s="45"/>
      <c r="U452" s="45"/>
      <c r="V452" s="45"/>
      <c r="W452" s="45"/>
      <c r="X452" s="45"/>
    </row>
    <row r="453" spans="14:24" x14ac:dyDescent="0.25">
      <c r="N453" s="67">
        <v>96121</v>
      </c>
      <c r="O453" t="s">
        <v>590</v>
      </c>
      <c r="P453" s="18" t="s">
        <v>681</v>
      </c>
      <c r="S453" s="45"/>
      <c r="U453" s="45"/>
      <c r="V453" s="45"/>
      <c r="W453" s="45"/>
      <c r="X453" s="45"/>
    </row>
    <row r="454" spans="14:24" x14ac:dyDescent="0.25">
      <c r="N454" s="67">
        <v>97116</v>
      </c>
      <c r="O454" t="s">
        <v>164</v>
      </c>
      <c r="P454" s="73" t="s">
        <v>685</v>
      </c>
      <c r="S454" s="45"/>
      <c r="U454" s="45"/>
      <c r="V454" s="45"/>
      <c r="W454" s="45"/>
      <c r="X454" s="45"/>
    </row>
    <row r="455" spans="14:24" x14ac:dyDescent="0.25">
      <c r="N455" s="67">
        <v>97118</v>
      </c>
      <c r="O455" t="s">
        <v>591</v>
      </c>
      <c r="P455" s="73" t="s">
        <v>685</v>
      </c>
      <c r="S455" s="45"/>
      <c r="U455" s="45"/>
      <c r="V455" s="45"/>
      <c r="W455" s="45"/>
      <c r="X455" s="45"/>
    </row>
    <row r="456" spans="14:24" x14ac:dyDescent="0.25">
      <c r="N456" s="67">
        <v>97119</v>
      </c>
      <c r="O456" t="s">
        <v>592</v>
      </c>
      <c r="P456" s="18" t="s">
        <v>681</v>
      </c>
      <c r="S456" s="45"/>
      <c r="U456" s="45"/>
      <c r="V456" s="45"/>
      <c r="W456" s="45"/>
      <c r="X456" s="45"/>
    </row>
    <row r="457" spans="14:24" x14ac:dyDescent="0.25">
      <c r="N457" s="67">
        <v>97122</v>
      </c>
      <c r="O457" t="s">
        <v>593</v>
      </c>
      <c r="P457" s="73" t="s">
        <v>685</v>
      </c>
      <c r="S457" s="45"/>
      <c r="U457" s="45"/>
      <c r="V457" s="45"/>
      <c r="W457" s="45"/>
      <c r="X457" s="45"/>
    </row>
    <row r="458" spans="14:24" x14ac:dyDescent="0.25">
      <c r="N458" s="67">
        <v>97127</v>
      </c>
      <c r="O458" t="s">
        <v>594</v>
      </c>
      <c r="P458" s="73" t="s">
        <v>685</v>
      </c>
      <c r="S458" s="45"/>
      <c r="U458" s="45"/>
      <c r="V458" s="45"/>
      <c r="W458" s="45"/>
      <c r="X458" s="45"/>
    </row>
    <row r="459" spans="14:24" x14ac:dyDescent="0.25">
      <c r="N459" s="67">
        <v>97129</v>
      </c>
      <c r="O459" t="s">
        <v>595</v>
      </c>
      <c r="P459" s="18" t="s">
        <v>681</v>
      </c>
      <c r="S459" s="45"/>
      <c r="U459" s="45"/>
      <c r="V459" s="45"/>
      <c r="W459" s="45"/>
      <c r="X459" s="45"/>
    </row>
    <row r="460" spans="14:24" x14ac:dyDescent="0.25">
      <c r="N460" s="67">
        <v>97130</v>
      </c>
      <c r="O460" t="s">
        <v>596</v>
      </c>
      <c r="P460" s="18" t="s">
        <v>681</v>
      </c>
      <c r="S460" s="45"/>
      <c r="U460" s="45"/>
      <c r="V460" s="45"/>
      <c r="W460" s="45"/>
      <c r="X460" s="45"/>
    </row>
    <row r="461" spans="14:24" x14ac:dyDescent="0.25">
      <c r="N461" s="67">
        <v>97131</v>
      </c>
      <c r="O461" t="s">
        <v>597</v>
      </c>
      <c r="P461" s="18" t="s">
        <v>681</v>
      </c>
      <c r="S461" s="45"/>
      <c r="U461" s="45"/>
      <c r="V461" s="45"/>
      <c r="W461" s="45"/>
      <c r="X461" s="45"/>
    </row>
    <row r="462" spans="14:24" x14ac:dyDescent="0.25">
      <c r="N462" s="67">
        <v>98080</v>
      </c>
      <c r="O462" t="s">
        <v>598</v>
      </c>
      <c r="P462" s="18" t="s">
        <v>681</v>
      </c>
      <c r="S462" s="45"/>
      <c r="U462" s="45"/>
      <c r="V462" s="45"/>
      <c r="W462" s="45"/>
      <c r="X462" s="45"/>
    </row>
    <row r="463" spans="14:24" x14ac:dyDescent="0.25">
      <c r="N463" s="67">
        <v>99078</v>
      </c>
      <c r="O463" t="s">
        <v>599</v>
      </c>
      <c r="P463" s="73" t="s">
        <v>685</v>
      </c>
      <c r="S463" s="45"/>
      <c r="U463" s="45"/>
      <c r="V463" s="45"/>
      <c r="W463" s="45"/>
      <c r="X463" s="45"/>
    </row>
    <row r="464" spans="14:24" x14ac:dyDescent="0.25">
      <c r="N464" s="67">
        <v>99082</v>
      </c>
      <c r="O464" t="s">
        <v>600</v>
      </c>
      <c r="P464" s="18" t="s">
        <v>681</v>
      </c>
      <c r="S464" s="45"/>
      <c r="U464" s="45"/>
      <c r="V464" s="45"/>
      <c r="W464" s="45"/>
      <c r="X464" s="45"/>
    </row>
    <row r="465" spans="14:24" x14ac:dyDescent="0.25">
      <c r="N465" s="67">
        <v>100059</v>
      </c>
      <c r="O465" t="s">
        <v>601</v>
      </c>
      <c r="P465" s="18" t="s">
        <v>681</v>
      </c>
      <c r="S465" s="45"/>
      <c r="U465" s="45"/>
      <c r="V465" s="45"/>
      <c r="W465" s="45"/>
      <c r="X465" s="45"/>
    </row>
    <row r="466" spans="14:24" x14ac:dyDescent="0.25">
      <c r="N466" s="67">
        <v>100060</v>
      </c>
      <c r="O466" t="s">
        <v>602</v>
      </c>
      <c r="P466" s="18" t="s">
        <v>681</v>
      </c>
      <c r="S466" s="45"/>
      <c r="U466" s="45"/>
      <c r="V466" s="45"/>
      <c r="W466" s="45"/>
      <c r="X466" s="45"/>
    </row>
    <row r="467" spans="14:24" x14ac:dyDescent="0.25">
      <c r="N467" s="67">
        <v>100061</v>
      </c>
      <c r="O467" t="s">
        <v>603</v>
      </c>
      <c r="P467" s="18" t="s">
        <v>681</v>
      </c>
      <c r="S467" s="45"/>
      <c r="U467" s="45"/>
      <c r="V467" s="45"/>
      <c r="W467" s="45"/>
      <c r="X467" s="45"/>
    </row>
    <row r="468" spans="14:24" x14ac:dyDescent="0.25">
      <c r="N468" s="67">
        <v>100062</v>
      </c>
      <c r="O468" t="s">
        <v>604</v>
      </c>
      <c r="P468" s="18" t="s">
        <v>681</v>
      </c>
      <c r="S468" s="45"/>
      <c r="U468" s="45"/>
      <c r="V468" s="45"/>
      <c r="W468" s="45"/>
      <c r="X468" s="45"/>
    </row>
    <row r="469" spans="14:24" x14ac:dyDescent="0.25">
      <c r="N469" s="67">
        <v>100063</v>
      </c>
      <c r="O469" t="s">
        <v>605</v>
      </c>
      <c r="P469" s="18" t="s">
        <v>681</v>
      </c>
      <c r="S469" s="45"/>
      <c r="U469" s="45"/>
      <c r="V469" s="45"/>
      <c r="W469" s="45"/>
      <c r="X469" s="45"/>
    </row>
    <row r="470" spans="14:24" x14ac:dyDescent="0.25">
      <c r="N470" s="67">
        <v>100064</v>
      </c>
      <c r="O470" t="s">
        <v>606</v>
      </c>
      <c r="P470" s="73" t="s">
        <v>685</v>
      </c>
      <c r="S470" s="45"/>
      <c r="U470" s="45"/>
      <c r="V470" s="45"/>
      <c r="W470" s="45"/>
      <c r="X470" s="45"/>
    </row>
    <row r="471" spans="14:24" x14ac:dyDescent="0.25">
      <c r="N471" s="67">
        <v>100065</v>
      </c>
      <c r="O471" t="s">
        <v>607</v>
      </c>
      <c r="P471" s="18" t="s">
        <v>681</v>
      </c>
      <c r="S471" s="45"/>
      <c r="U471" s="45"/>
      <c r="V471" s="45"/>
      <c r="W471" s="45"/>
      <c r="X471" s="45"/>
    </row>
    <row r="472" spans="14:24" x14ac:dyDescent="0.25">
      <c r="N472" s="67">
        <v>101105</v>
      </c>
      <c r="O472" t="s">
        <v>608</v>
      </c>
      <c r="P472" s="18" t="s">
        <v>681</v>
      </c>
      <c r="S472" s="45"/>
      <c r="U472" s="45"/>
      <c r="V472" s="45"/>
      <c r="W472" s="45"/>
      <c r="X472" s="45"/>
    </row>
    <row r="473" spans="14:24" x14ac:dyDescent="0.25">
      <c r="N473" s="67">
        <v>101107</v>
      </c>
      <c r="O473" t="s">
        <v>609</v>
      </c>
      <c r="P473" s="18" t="s">
        <v>681</v>
      </c>
      <c r="S473" s="45"/>
      <c r="U473" s="45"/>
      <c r="V473" s="45"/>
      <c r="W473" s="45"/>
      <c r="X473" s="45"/>
    </row>
    <row r="474" spans="14:24" x14ac:dyDescent="0.25">
      <c r="N474" s="67">
        <v>102081</v>
      </c>
      <c r="O474" t="s">
        <v>610</v>
      </c>
      <c r="P474" s="18" t="s">
        <v>681</v>
      </c>
      <c r="S474" s="45"/>
      <c r="U474" s="45"/>
      <c r="V474" s="45"/>
      <c r="W474" s="45"/>
      <c r="X474" s="45"/>
    </row>
    <row r="475" spans="14:24" x14ac:dyDescent="0.25">
      <c r="N475" s="67">
        <v>102085</v>
      </c>
      <c r="O475" t="s">
        <v>611</v>
      </c>
      <c r="P475" s="18" t="s">
        <v>681</v>
      </c>
      <c r="S475" s="45"/>
      <c r="U475" s="45"/>
      <c r="V475" s="45"/>
      <c r="W475" s="45"/>
      <c r="X475" s="45"/>
    </row>
    <row r="476" spans="14:24" x14ac:dyDescent="0.25">
      <c r="N476" s="67">
        <v>103127</v>
      </c>
      <c r="O476" t="s">
        <v>612</v>
      </c>
      <c r="P476" s="18" t="s">
        <v>681</v>
      </c>
      <c r="S476" s="45"/>
      <c r="U476" s="45"/>
      <c r="V476" s="45"/>
      <c r="W476" s="45"/>
      <c r="X476" s="45"/>
    </row>
    <row r="477" spans="14:24" x14ac:dyDescent="0.25">
      <c r="N477" s="67">
        <v>103128</v>
      </c>
      <c r="O477" t="s">
        <v>613</v>
      </c>
      <c r="P477" s="18" t="s">
        <v>681</v>
      </c>
      <c r="S477" s="45"/>
      <c r="U477" s="45"/>
      <c r="V477" s="45"/>
      <c r="W477" s="45"/>
      <c r="X477" s="45"/>
    </row>
    <row r="478" spans="14:24" x14ac:dyDescent="0.25">
      <c r="N478" s="67">
        <v>103129</v>
      </c>
      <c r="O478" t="s">
        <v>614</v>
      </c>
      <c r="P478" s="18" t="s">
        <v>681</v>
      </c>
      <c r="S478" s="45"/>
      <c r="U478" s="45"/>
      <c r="V478" s="45"/>
      <c r="W478" s="45"/>
      <c r="X478" s="45"/>
    </row>
    <row r="479" spans="14:24" x14ac:dyDescent="0.25">
      <c r="N479" s="67">
        <v>103130</v>
      </c>
      <c r="O479" t="s">
        <v>615</v>
      </c>
      <c r="P479" s="18" t="s">
        <v>681</v>
      </c>
      <c r="S479" s="45"/>
      <c r="U479" s="45"/>
      <c r="V479" s="45"/>
      <c r="W479" s="45"/>
      <c r="X479" s="45"/>
    </row>
    <row r="480" spans="14:24" x14ac:dyDescent="0.25">
      <c r="N480" s="67">
        <v>103131</v>
      </c>
      <c r="O480" t="s">
        <v>616</v>
      </c>
      <c r="P480" s="18" t="s">
        <v>681</v>
      </c>
      <c r="S480" s="45"/>
      <c r="U480" s="45"/>
      <c r="V480" s="45"/>
      <c r="W480" s="45"/>
      <c r="X480" s="45"/>
    </row>
    <row r="481" spans="14:24" x14ac:dyDescent="0.25">
      <c r="N481" s="67">
        <v>103132</v>
      </c>
      <c r="O481" t="s">
        <v>617</v>
      </c>
      <c r="P481" s="18" t="s">
        <v>681</v>
      </c>
      <c r="S481" s="45"/>
      <c r="U481" s="45"/>
      <c r="V481" s="45"/>
      <c r="W481" s="45"/>
      <c r="X481" s="45"/>
    </row>
    <row r="482" spans="14:24" x14ac:dyDescent="0.25">
      <c r="N482" s="67">
        <v>103135</v>
      </c>
      <c r="O482" t="s">
        <v>618</v>
      </c>
      <c r="P482" s="18" t="s">
        <v>681</v>
      </c>
      <c r="S482" s="45"/>
      <c r="U482" s="45"/>
      <c r="V482" s="45"/>
      <c r="W482" s="45"/>
      <c r="X482" s="45"/>
    </row>
    <row r="483" spans="14:24" x14ac:dyDescent="0.25">
      <c r="N483" s="67">
        <v>104041</v>
      </c>
      <c r="O483" t="s">
        <v>619</v>
      </c>
      <c r="P483" s="18" t="s">
        <v>681</v>
      </c>
      <c r="S483" s="45"/>
      <c r="U483" s="45"/>
      <c r="V483" s="45"/>
      <c r="W483" s="45"/>
      <c r="X483" s="45"/>
    </row>
    <row r="484" spans="14:24" x14ac:dyDescent="0.25">
      <c r="N484" s="67">
        <v>104042</v>
      </c>
      <c r="O484" t="s">
        <v>620</v>
      </c>
      <c r="P484" s="18" t="s">
        <v>681</v>
      </c>
      <c r="S484" s="45"/>
      <c r="U484" s="45"/>
      <c r="V484" s="45"/>
      <c r="W484" s="45"/>
      <c r="X484" s="45"/>
    </row>
    <row r="485" spans="14:24" x14ac:dyDescent="0.25">
      <c r="N485" s="67">
        <v>104043</v>
      </c>
      <c r="O485" t="s">
        <v>621</v>
      </c>
      <c r="P485" s="18" t="s">
        <v>681</v>
      </c>
      <c r="S485" s="45"/>
      <c r="U485" s="45"/>
      <c r="V485" s="45"/>
      <c r="W485" s="45"/>
      <c r="X485" s="45"/>
    </row>
    <row r="486" spans="14:24" x14ac:dyDescent="0.25">
      <c r="N486" s="67">
        <v>104044</v>
      </c>
      <c r="O486" t="s">
        <v>622</v>
      </c>
      <c r="P486" s="18" t="s">
        <v>681</v>
      </c>
      <c r="S486" s="45"/>
      <c r="U486" s="45"/>
      <c r="V486" s="45"/>
      <c r="W486" s="45"/>
      <c r="X486" s="45"/>
    </row>
    <row r="487" spans="14:24" x14ac:dyDescent="0.25">
      <c r="N487" s="67">
        <v>104045</v>
      </c>
      <c r="O487" t="s">
        <v>623</v>
      </c>
      <c r="P487" s="18" t="s">
        <v>681</v>
      </c>
      <c r="S487" s="45"/>
      <c r="U487" s="45"/>
      <c r="V487" s="45"/>
      <c r="W487" s="45"/>
      <c r="X487" s="45"/>
    </row>
    <row r="488" spans="14:24" x14ac:dyDescent="0.25">
      <c r="N488" s="67">
        <v>105123</v>
      </c>
      <c r="O488" t="s">
        <v>624</v>
      </c>
      <c r="P488" s="18" t="s">
        <v>681</v>
      </c>
      <c r="S488" s="45"/>
      <c r="U488" s="45"/>
      <c r="V488" s="45"/>
      <c r="W488" s="45"/>
      <c r="X488" s="45"/>
    </row>
    <row r="489" spans="14:24" x14ac:dyDescent="0.25">
      <c r="N489" s="67">
        <v>105124</v>
      </c>
      <c r="O489" t="s">
        <v>625</v>
      </c>
      <c r="P489" s="18" t="s">
        <v>681</v>
      </c>
      <c r="S489" s="45"/>
      <c r="U489" s="45"/>
      <c r="V489" s="45"/>
      <c r="W489" s="45"/>
      <c r="X489" s="45"/>
    </row>
    <row r="490" spans="14:24" x14ac:dyDescent="0.25">
      <c r="N490" s="67">
        <v>105125</v>
      </c>
      <c r="O490" t="s">
        <v>626</v>
      </c>
      <c r="P490" s="18" t="s">
        <v>681</v>
      </c>
      <c r="S490" s="45"/>
      <c r="U490" s="45"/>
      <c r="V490" s="45"/>
      <c r="W490" s="45"/>
      <c r="X490" s="45"/>
    </row>
    <row r="491" spans="14:24" x14ac:dyDescent="0.25">
      <c r="N491" s="67">
        <v>106001</v>
      </c>
      <c r="O491" t="s">
        <v>627</v>
      </c>
      <c r="P491" s="18" t="s">
        <v>681</v>
      </c>
      <c r="S491" s="45"/>
      <c r="U491" s="45"/>
      <c r="V491" s="45"/>
      <c r="W491" s="45"/>
      <c r="X491" s="45"/>
    </row>
    <row r="492" spans="14:24" x14ac:dyDescent="0.25">
      <c r="N492" s="67">
        <v>106002</v>
      </c>
      <c r="O492" t="s">
        <v>628</v>
      </c>
      <c r="P492" s="73" t="s">
        <v>685</v>
      </c>
      <c r="S492" s="45"/>
      <c r="U492" s="45"/>
      <c r="V492" s="45"/>
      <c r="W492" s="45"/>
      <c r="X492" s="45"/>
    </row>
    <row r="493" spans="14:24" x14ac:dyDescent="0.25">
      <c r="N493" s="67">
        <v>106003</v>
      </c>
      <c r="O493" t="s">
        <v>629</v>
      </c>
      <c r="P493" s="18" t="s">
        <v>681</v>
      </c>
      <c r="S493" s="45"/>
      <c r="U493" s="45"/>
      <c r="V493" s="45"/>
      <c r="W493" s="45"/>
      <c r="X493" s="45"/>
    </row>
    <row r="494" spans="14:24" x14ac:dyDescent="0.25">
      <c r="N494" s="67">
        <v>106004</v>
      </c>
      <c r="O494" t="s">
        <v>630</v>
      </c>
      <c r="P494" s="18" t="s">
        <v>681</v>
      </c>
      <c r="S494" s="45"/>
      <c r="U494" s="45"/>
      <c r="V494" s="45"/>
      <c r="W494" s="45"/>
      <c r="X494" s="45"/>
    </row>
    <row r="495" spans="14:24" x14ac:dyDescent="0.25">
      <c r="N495" s="67">
        <v>106005</v>
      </c>
      <c r="O495" t="s">
        <v>631</v>
      </c>
      <c r="P495" s="18" t="s">
        <v>681</v>
      </c>
      <c r="S495" s="45"/>
      <c r="U495" s="45"/>
      <c r="V495" s="45"/>
      <c r="W495" s="45"/>
      <c r="X495" s="45"/>
    </row>
    <row r="496" spans="14:24" x14ac:dyDescent="0.25">
      <c r="N496" s="67">
        <v>106006</v>
      </c>
      <c r="O496" t="s">
        <v>632</v>
      </c>
      <c r="P496" s="73" t="s">
        <v>685</v>
      </c>
      <c r="S496" s="45"/>
      <c r="U496" s="45"/>
      <c r="V496" s="45"/>
      <c r="W496" s="45"/>
      <c r="X496" s="45"/>
    </row>
    <row r="497" spans="14:24" x14ac:dyDescent="0.25">
      <c r="N497" s="67">
        <v>106008</v>
      </c>
      <c r="O497" t="s">
        <v>633</v>
      </c>
      <c r="P497" s="73" t="s">
        <v>685</v>
      </c>
      <c r="S497" s="45"/>
      <c r="U497" s="45"/>
      <c r="V497" s="45"/>
      <c r="W497" s="45"/>
      <c r="X497" s="45"/>
    </row>
    <row r="498" spans="14:24" x14ac:dyDescent="0.25">
      <c r="N498" s="67">
        <v>107151</v>
      </c>
      <c r="O498" t="s">
        <v>634</v>
      </c>
      <c r="P498" s="73" t="s">
        <v>685</v>
      </c>
      <c r="S498" s="45"/>
      <c r="U498" s="45"/>
      <c r="V498" s="45"/>
      <c r="W498" s="45"/>
      <c r="X498" s="45"/>
    </row>
    <row r="499" spans="14:24" x14ac:dyDescent="0.25">
      <c r="N499" s="67">
        <v>107152</v>
      </c>
      <c r="O499" t="s">
        <v>635</v>
      </c>
      <c r="P499" s="18" t="s">
        <v>681</v>
      </c>
      <c r="S499" s="45"/>
      <c r="U499" s="45"/>
      <c r="V499" s="45"/>
      <c r="W499" s="45"/>
      <c r="X499" s="45"/>
    </row>
    <row r="500" spans="14:24" x14ac:dyDescent="0.25">
      <c r="N500" s="67">
        <v>107153</v>
      </c>
      <c r="O500" t="s">
        <v>636</v>
      </c>
      <c r="P500" s="18" t="s">
        <v>681</v>
      </c>
      <c r="S500" s="45"/>
      <c r="U500" s="45"/>
      <c r="V500" s="45"/>
      <c r="W500" s="45"/>
      <c r="X500" s="45"/>
    </row>
    <row r="501" spans="14:24" x14ac:dyDescent="0.25">
      <c r="N501" s="67">
        <v>107154</v>
      </c>
      <c r="O501" t="s">
        <v>637</v>
      </c>
      <c r="P501" s="18" t="s">
        <v>681</v>
      </c>
      <c r="S501" s="45"/>
      <c r="U501" s="45"/>
      <c r="V501" s="45"/>
      <c r="W501" s="45"/>
      <c r="X501" s="45"/>
    </row>
    <row r="502" spans="14:24" x14ac:dyDescent="0.25">
      <c r="N502" s="67">
        <v>107155</v>
      </c>
      <c r="O502" t="s">
        <v>638</v>
      </c>
      <c r="P502" s="18" t="s">
        <v>681</v>
      </c>
      <c r="S502" s="45"/>
      <c r="U502" s="45"/>
      <c r="V502" s="45"/>
      <c r="W502" s="45"/>
      <c r="X502" s="45"/>
    </row>
    <row r="503" spans="14:24" x14ac:dyDescent="0.25">
      <c r="N503" s="67">
        <v>107156</v>
      </c>
      <c r="O503" t="s">
        <v>639</v>
      </c>
      <c r="P503" s="18" t="s">
        <v>681</v>
      </c>
      <c r="S503" s="45"/>
      <c r="U503" s="45"/>
      <c r="V503" s="45"/>
      <c r="W503" s="45"/>
      <c r="X503" s="45"/>
    </row>
    <row r="504" spans="14:24" x14ac:dyDescent="0.25">
      <c r="N504" s="67">
        <v>107158</v>
      </c>
      <c r="O504" t="s">
        <v>640</v>
      </c>
      <c r="P504" s="73" t="s">
        <v>685</v>
      </c>
      <c r="S504" s="45"/>
      <c r="U504" s="45"/>
      <c r="V504" s="45"/>
      <c r="W504" s="45"/>
      <c r="X504" s="45"/>
    </row>
    <row r="505" spans="14:24" x14ac:dyDescent="0.25">
      <c r="N505" s="67">
        <v>108142</v>
      </c>
      <c r="O505" t="s">
        <v>641</v>
      </c>
      <c r="P505" s="18" t="s">
        <v>681</v>
      </c>
      <c r="S505" s="45"/>
      <c r="U505" s="45"/>
      <c r="V505" s="45"/>
      <c r="W505" s="45"/>
      <c r="X505" s="45"/>
    </row>
    <row r="506" spans="14:24" x14ac:dyDescent="0.25">
      <c r="N506" s="67">
        <v>108143</v>
      </c>
      <c r="O506" t="s">
        <v>642</v>
      </c>
      <c r="P506" s="18" t="s">
        <v>681</v>
      </c>
      <c r="S506" s="45"/>
      <c r="U506" s="45"/>
      <c r="V506" s="45"/>
      <c r="W506" s="45"/>
      <c r="X506" s="45"/>
    </row>
    <row r="507" spans="14:24" x14ac:dyDescent="0.25">
      <c r="N507" s="67">
        <v>108144</v>
      </c>
      <c r="O507" t="s">
        <v>643</v>
      </c>
      <c r="P507" s="18" t="s">
        <v>681</v>
      </c>
      <c r="S507" s="45"/>
      <c r="U507" s="45"/>
      <c r="V507" s="45"/>
      <c r="W507" s="45"/>
      <c r="X507" s="45"/>
    </row>
    <row r="508" spans="14:24" x14ac:dyDescent="0.25">
      <c r="N508" s="67">
        <v>108147</v>
      </c>
      <c r="O508" t="s">
        <v>644</v>
      </c>
      <c r="P508" s="18" t="s">
        <v>681</v>
      </c>
      <c r="S508" s="45"/>
      <c r="U508" s="45"/>
      <c r="V508" s="45"/>
      <c r="W508" s="45"/>
      <c r="X508" s="45"/>
    </row>
    <row r="509" spans="14:24" x14ac:dyDescent="0.25">
      <c r="N509" s="67">
        <v>109002</v>
      </c>
      <c r="O509" t="s">
        <v>645</v>
      </c>
      <c r="P509" s="18" t="s">
        <v>681</v>
      </c>
      <c r="S509" s="45"/>
      <c r="U509" s="45"/>
      <c r="V509" s="45"/>
      <c r="W509" s="45"/>
      <c r="X509" s="45"/>
    </row>
    <row r="510" spans="14:24" x14ac:dyDescent="0.25">
      <c r="N510" s="67">
        <v>109003</v>
      </c>
      <c r="O510" t="s">
        <v>646</v>
      </c>
      <c r="P510" s="18" t="s">
        <v>681</v>
      </c>
      <c r="S510" s="45"/>
      <c r="U510" s="45"/>
      <c r="V510" s="45"/>
      <c r="W510" s="45"/>
      <c r="X510" s="45"/>
    </row>
    <row r="511" spans="14:24" x14ac:dyDescent="0.25">
      <c r="N511" s="67">
        <v>110014</v>
      </c>
      <c r="O511" t="s">
        <v>647</v>
      </c>
      <c r="P511" s="18" t="s">
        <v>681</v>
      </c>
      <c r="S511" s="45"/>
      <c r="U511" s="45"/>
      <c r="V511" s="45"/>
      <c r="W511" s="45"/>
      <c r="X511" s="45"/>
    </row>
    <row r="512" spans="14:24" x14ac:dyDescent="0.25">
      <c r="N512" s="67">
        <v>110029</v>
      </c>
      <c r="O512" t="s">
        <v>648</v>
      </c>
      <c r="P512" s="18" t="s">
        <v>681</v>
      </c>
      <c r="S512" s="45"/>
      <c r="U512" s="45"/>
      <c r="V512" s="45"/>
      <c r="W512" s="45"/>
      <c r="X512" s="45"/>
    </row>
    <row r="513" spans="14:24" x14ac:dyDescent="0.25">
      <c r="N513" s="67">
        <v>110030</v>
      </c>
      <c r="O513" t="s">
        <v>649</v>
      </c>
      <c r="P513" s="73" t="s">
        <v>685</v>
      </c>
      <c r="S513" s="45"/>
      <c r="U513" s="45"/>
      <c r="V513" s="45"/>
      <c r="W513" s="45"/>
      <c r="X513" s="45"/>
    </row>
    <row r="514" spans="14:24" x14ac:dyDescent="0.25">
      <c r="N514" s="67">
        <v>110031</v>
      </c>
      <c r="O514" t="s">
        <v>650</v>
      </c>
      <c r="P514" s="18" t="s">
        <v>681</v>
      </c>
      <c r="S514" s="45"/>
      <c r="U514" s="45"/>
      <c r="V514" s="45"/>
      <c r="W514" s="45"/>
      <c r="X514" s="45"/>
    </row>
    <row r="515" spans="14:24" x14ac:dyDescent="0.25">
      <c r="N515" s="67">
        <v>111086</v>
      </c>
      <c r="O515" t="s">
        <v>651</v>
      </c>
      <c r="P515" s="18" t="s">
        <v>681</v>
      </c>
      <c r="S515" s="45"/>
      <c r="U515" s="45"/>
      <c r="V515" s="45"/>
      <c r="W515" s="45"/>
      <c r="X515" s="45"/>
    </row>
    <row r="516" spans="14:24" x14ac:dyDescent="0.25">
      <c r="N516" s="67">
        <v>111087</v>
      </c>
      <c r="O516" t="s">
        <v>652</v>
      </c>
      <c r="P516" s="18" t="s">
        <v>681</v>
      </c>
      <c r="S516" s="45"/>
      <c r="U516" s="45"/>
      <c r="V516" s="45"/>
      <c r="W516" s="45"/>
      <c r="X516" s="45"/>
    </row>
    <row r="517" spans="14:24" x14ac:dyDescent="0.25">
      <c r="N517" s="67">
        <v>112099</v>
      </c>
      <c r="O517" t="s">
        <v>653</v>
      </c>
      <c r="P517" s="18" t="s">
        <v>681</v>
      </c>
      <c r="S517" s="45"/>
      <c r="U517" s="45"/>
      <c r="V517" s="45"/>
      <c r="W517" s="45"/>
      <c r="X517" s="45"/>
    </row>
    <row r="518" spans="14:24" x14ac:dyDescent="0.25">
      <c r="N518" s="67">
        <v>112101</v>
      </c>
      <c r="O518" t="s">
        <v>654</v>
      </c>
      <c r="P518" s="18" t="s">
        <v>681</v>
      </c>
      <c r="S518" s="45"/>
      <c r="U518" s="45"/>
      <c r="V518" s="45"/>
      <c r="W518" s="45"/>
      <c r="X518" s="45"/>
    </row>
    <row r="519" spans="14:24" x14ac:dyDescent="0.25">
      <c r="N519" s="67">
        <v>112102</v>
      </c>
      <c r="O519" t="s">
        <v>655</v>
      </c>
      <c r="P519" s="18" t="s">
        <v>681</v>
      </c>
      <c r="S519" s="45"/>
      <c r="U519" s="45"/>
      <c r="V519" s="45"/>
      <c r="W519" s="45"/>
      <c r="X519" s="45"/>
    </row>
    <row r="520" spans="14:24" x14ac:dyDescent="0.25">
      <c r="N520" s="67">
        <v>112103</v>
      </c>
      <c r="O520" t="s">
        <v>656</v>
      </c>
      <c r="P520" s="18" t="s">
        <v>681</v>
      </c>
      <c r="S520" s="45"/>
      <c r="U520" s="45"/>
      <c r="V520" s="45"/>
      <c r="W520" s="45"/>
      <c r="X520" s="45"/>
    </row>
    <row r="521" spans="14:24" x14ac:dyDescent="0.25">
      <c r="N521" s="67">
        <v>113001</v>
      </c>
      <c r="O521" t="s">
        <v>657</v>
      </c>
      <c r="P521" s="18" t="s">
        <v>681</v>
      </c>
      <c r="S521" s="45"/>
      <c r="U521" s="45"/>
      <c r="V521" s="45"/>
      <c r="W521" s="45"/>
      <c r="X521" s="45"/>
    </row>
    <row r="522" spans="14:24" x14ac:dyDescent="0.25">
      <c r="N522" s="67">
        <v>114112</v>
      </c>
      <c r="O522" t="s">
        <v>658</v>
      </c>
      <c r="P522" s="18" t="s">
        <v>681</v>
      </c>
      <c r="S522" s="45"/>
      <c r="U522" s="45"/>
      <c r="V522" s="45"/>
      <c r="W522" s="45"/>
      <c r="X522" s="45"/>
    </row>
    <row r="523" spans="14:24" x14ac:dyDescent="0.25">
      <c r="N523" s="67">
        <v>114113</v>
      </c>
      <c r="O523" t="s">
        <v>659</v>
      </c>
      <c r="P523" s="18" t="s">
        <v>681</v>
      </c>
      <c r="S523" s="45"/>
      <c r="U523" s="45"/>
      <c r="V523" s="45"/>
      <c r="W523" s="45"/>
      <c r="X523" s="45"/>
    </row>
    <row r="524" spans="14:24" x14ac:dyDescent="0.25">
      <c r="N524" s="67">
        <v>114114</v>
      </c>
      <c r="O524" t="s">
        <v>660</v>
      </c>
      <c r="P524" s="18" t="s">
        <v>681</v>
      </c>
      <c r="S524" s="45"/>
      <c r="U524" s="45"/>
      <c r="V524" s="45"/>
      <c r="W524" s="45"/>
      <c r="X524" s="45"/>
    </row>
    <row r="525" spans="14:24" x14ac:dyDescent="0.25">
      <c r="N525" s="67">
        <v>114115</v>
      </c>
      <c r="O525" t="s">
        <v>661</v>
      </c>
      <c r="P525" s="18" t="s">
        <v>681</v>
      </c>
      <c r="S525" s="45"/>
      <c r="U525" s="45"/>
      <c r="V525" s="45"/>
      <c r="W525" s="45"/>
      <c r="X525" s="45"/>
    </row>
    <row r="526" spans="14:24" x14ac:dyDescent="0.25">
      <c r="N526" s="67">
        <v>114116</v>
      </c>
      <c r="O526" t="s">
        <v>662</v>
      </c>
      <c r="P526" s="73" t="s">
        <v>685</v>
      </c>
      <c r="S526" s="45"/>
      <c r="U526" s="45"/>
      <c r="V526" s="45"/>
      <c r="W526" s="45"/>
      <c r="X526" s="45"/>
    </row>
    <row r="527" spans="14:24" x14ac:dyDescent="0.25">
      <c r="N527" s="67">
        <v>115115</v>
      </c>
      <c r="O527" t="s">
        <v>663</v>
      </c>
      <c r="P527" s="18" t="s">
        <v>681</v>
      </c>
      <c r="S527" s="45"/>
      <c r="U527" s="45"/>
      <c r="V527" s="45"/>
      <c r="W527" s="45"/>
      <c r="X527" s="45"/>
    </row>
    <row r="528" spans="14:24" x14ac:dyDescent="0.25">
      <c r="S528" s="45"/>
      <c r="U528" s="45"/>
      <c r="V528" s="45"/>
      <c r="W528" s="45"/>
      <c r="X528" s="45"/>
    </row>
    <row r="529" spans="19:24" x14ac:dyDescent="0.25">
      <c r="S529" s="45"/>
      <c r="U529" s="45"/>
      <c r="V529" s="45"/>
      <c r="W529" s="45"/>
      <c r="X529" s="45"/>
    </row>
    <row r="530" spans="19:24" x14ac:dyDescent="0.25">
      <c r="S530" s="45"/>
      <c r="U530" s="45"/>
      <c r="V530" s="45"/>
      <c r="W530" s="45"/>
      <c r="X530" s="45"/>
    </row>
  </sheetData>
  <sheetProtection algorithmName="SHA-512" hashValue="+LxRJFlHDJcYsapaTKDrKxxNQ34hbJDMPXcDdePJ8DdFxWoViJv0nSxvuimvvjIXvcV/mcQSF0Mn0djejMztiA==" saltValue="+s1PYfh6zEjJJJphojHp+Q==" spinCount="100000" sheet="1" objects="1" scenarios="1"/>
  <sortState xmlns:xlrd2="http://schemas.microsoft.com/office/spreadsheetml/2017/richdata2" ref="N2:P576">
    <sortCondition ref="N2:N576"/>
  </sortState>
  <dataConsolidate/>
  <mergeCells count="7">
    <mergeCell ref="B9:J9"/>
    <mergeCell ref="C7:D7"/>
    <mergeCell ref="C6:D6"/>
    <mergeCell ref="A2:J2"/>
    <mergeCell ref="A36:J36"/>
    <mergeCell ref="A4:J4"/>
    <mergeCell ref="C11:J11"/>
  </mergeCells>
  <conditionalFormatting sqref="A13:J14">
    <cfRule type="expression" dxfId="22" priority="11" stopIfTrue="1">
      <formula>$J$6="K8"</formula>
    </cfRule>
  </conditionalFormatting>
  <conditionalFormatting sqref="A15:J18 A19:C22 F19:J22">
    <cfRule type="expression" dxfId="21" priority="10">
      <formula>$J$6="No"</formula>
    </cfRule>
  </conditionalFormatting>
  <conditionalFormatting sqref="A13:J18">
    <cfRule type="expression" dxfId="20" priority="7">
      <formula>$J$6="FL"</formula>
    </cfRule>
  </conditionalFormatting>
  <conditionalFormatting sqref="A19:C22 F19:J22">
    <cfRule type="expression" dxfId="19" priority="6">
      <formula>$J$6="K8"</formula>
    </cfRule>
  </conditionalFormatting>
  <conditionalFormatting sqref="A24:C24 F24:J24">
    <cfRule type="expression" dxfId="18" priority="4">
      <formula>$J$6="No"</formula>
    </cfRule>
  </conditionalFormatting>
  <conditionalFormatting sqref="D19:E22">
    <cfRule type="expression" dxfId="17" priority="3">
      <formula>$J$6="No"</formula>
    </cfRule>
  </conditionalFormatting>
  <conditionalFormatting sqref="D19:E22">
    <cfRule type="expression" dxfId="16" priority="2">
      <formula>$J$6="K8"</formula>
    </cfRule>
  </conditionalFormatting>
  <conditionalFormatting sqref="D24:E24">
    <cfRule type="expression" dxfId="15" priority="1">
      <formula>$J$6="No"</formula>
    </cfRule>
  </conditionalFormatting>
  <dataValidations count="3">
    <dataValidation type="list" allowBlank="1" showInputMessage="1" showErrorMessage="1" promptTitle="Enter &quot;Yes&quot; or &quot;No&quot;" prompt="Yes_x000a_No" sqref="J7" xr:uid="{00000000-0002-0000-0200-000000000000}">
      <formula1>"Yes, No"</formula1>
    </dataValidation>
    <dataValidation type="list" allowBlank="1" showInputMessage="1" showErrorMessage="1" sqref="E7" xr:uid="{00000000-0002-0000-0200-000001000000}">
      <formula1>$R$1:$R$11</formula1>
    </dataValidation>
    <dataValidation type="list" allowBlank="1" showInputMessage="1" showErrorMessage="1" errorTitle="Incorrect Format" error="Select District Code from list or enter 6 digit District Code without a dash." promptTitle="District Code" prompt="Select your District Code from the list to ensure proper population of data in workbook." sqref="C6:D6" xr:uid="{00000000-0002-0000-0200-000002000000}">
      <formula1>$N$2:$N$528</formula1>
    </dataValidation>
  </dataValidations>
  <pageMargins left="0.5" right="0.5" top="1.555625" bottom="0.5" header="0.25" footer="0.5"/>
  <pageSetup scale="65" fitToHeight="0" orientation="landscape" horizontalDpi="4294967295" verticalDpi="4294967295" r:id="rId1"/>
  <headerFooter alignWithMargins="0">
    <oddHeader>&amp;L&amp;G&amp;C&amp;"Arial,Bold"&amp;14
Divison of Financial and Administrative Services
School Finance
Basic Formula Projection Tool</oddHeader>
    <oddFooter>&amp;L&amp;P</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39997558519241921"/>
  </sheetPr>
  <dimension ref="A1:Z537"/>
  <sheetViews>
    <sheetView zoomScaleNormal="100" workbookViewId="0">
      <selection activeCell="H31" sqref="H31"/>
    </sheetView>
  </sheetViews>
  <sheetFormatPr defaultColWidth="9.140625" defaultRowHeight="12.75" x14ac:dyDescent="0.2"/>
  <cols>
    <col min="1" max="1" width="3.85546875" style="16" customWidth="1"/>
    <col min="2" max="2" width="6.42578125" style="35" customWidth="1"/>
    <col min="3" max="3" width="49.7109375" style="16" customWidth="1"/>
    <col min="4" max="4" width="14" style="16" customWidth="1"/>
    <col min="5" max="5" width="12.42578125" style="16" customWidth="1"/>
    <col min="6" max="6" width="12.28515625" style="16" customWidth="1"/>
    <col min="7" max="8" width="12.7109375" style="16" customWidth="1"/>
    <col min="9" max="12" width="11.7109375" style="16" customWidth="1"/>
    <col min="13" max="13" width="4.42578125" style="16" customWidth="1"/>
    <col min="14" max="14" width="9.140625" style="16"/>
    <col min="15" max="15" width="6.140625" style="18" hidden="1" customWidth="1"/>
    <col min="16" max="16" width="24.140625" style="18" hidden="1" customWidth="1"/>
    <col min="17" max="17" width="26.85546875" style="16" hidden="1" customWidth="1"/>
    <col min="18" max="18" width="30.28515625" style="16" hidden="1" customWidth="1"/>
    <col min="19" max="19" width="32.85546875" style="16" hidden="1" customWidth="1"/>
    <col min="20" max="20" width="23.28515625" style="16" hidden="1" customWidth="1"/>
    <col min="21" max="21" width="31" style="16" hidden="1" customWidth="1"/>
    <col min="22" max="22" width="22.85546875" style="16" hidden="1" customWidth="1"/>
    <col min="23" max="23" width="0" style="16" hidden="1" customWidth="1"/>
    <col min="24" max="24" width="7.5703125" style="67" hidden="1" customWidth="1"/>
    <col min="25" max="25" width="33.140625" hidden="1" customWidth="1"/>
    <col min="26" max="26" width="0" style="73" hidden="1" customWidth="1"/>
    <col min="27" max="16384" width="9.140625" style="16"/>
  </cols>
  <sheetData>
    <row r="1" spans="2:26" ht="13.5" thickBot="1" x14ac:dyDescent="0.25">
      <c r="B1" s="210"/>
      <c r="C1" s="41"/>
      <c r="D1" s="41"/>
      <c r="E1" s="41"/>
      <c r="F1" s="41"/>
      <c r="G1" s="41"/>
      <c r="H1" s="41"/>
      <c r="I1" s="41"/>
      <c r="J1" s="41"/>
      <c r="K1" s="41"/>
      <c r="L1" s="41"/>
      <c r="O1" s="66" t="s">
        <v>684</v>
      </c>
      <c r="P1" s="66" t="s">
        <v>704</v>
      </c>
      <c r="Q1" s="17" t="s">
        <v>705</v>
      </c>
      <c r="R1" s="17" t="s">
        <v>710</v>
      </c>
      <c r="S1" s="17" t="s">
        <v>711</v>
      </c>
      <c r="T1" s="17" t="s">
        <v>706</v>
      </c>
      <c r="U1" s="17" t="s">
        <v>712</v>
      </c>
      <c r="V1" s="17" t="s">
        <v>713</v>
      </c>
      <c r="X1" s="68" t="s">
        <v>141</v>
      </c>
      <c r="Y1" s="17" t="s">
        <v>680</v>
      </c>
      <c r="Z1" s="66" t="s">
        <v>684</v>
      </c>
    </row>
    <row r="2" spans="2:26" ht="24" customHeight="1" thickBot="1" x14ac:dyDescent="0.35">
      <c r="B2" s="539" t="s">
        <v>102</v>
      </c>
      <c r="C2" s="540"/>
      <c r="D2" s="540"/>
      <c r="E2" s="540"/>
      <c r="F2" s="540"/>
      <c r="G2" s="540"/>
      <c r="H2" s="540"/>
      <c r="I2" s="540"/>
      <c r="J2" s="540"/>
      <c r="K2" s="540"/>
      <c r="L2" s="541"/>
      <c r="O2" s="18" t="s">
        <v>685</v>
      </c>
      <c r="P2" s="121" t="s">
        <v>700</v>
      </c>
      <c r="Q2" s="122" t="s">
        <v>701</v>
      </c>
      <c r="R2" s="123" t="s">
        <v>702</v>
      </c>
      <c r="S2" s="124" t="s">
        <v>703</v>
      </c>
      <c r="T2" s="127" t="s">
        <v>707</v>
      </c>
      <c r="U2" s="127" t="s">
        <v>708</v>
      </c>
      <c r="V2" s="128" t="s">
        <v>709</v>
      </c>
      <c r="X2" s="67">
        <v>1090</v>
      </c>
      <c r="Y2" t="s">
        <v>142</v>
      </c>
      <c r="Z2" s="18" t="s">
        <v>681</v>
      </c>
    </row>
    <row r="3" spans="2:26" ht="20.25" x14ac:dyDescent="0.3">
      <c r="B3" s="280"/>
      <c r="C3" s="281"/>
      <c r="D3" s="281"/>
      <c r="E3" s="37"/>
      <c r="F3" s="37"/>
      <c r="G3" s="37"/>
      <c r="H3" s="37"/>
      <c r="I3" s="37"/>
      <c r="J3" s="37"/>
      <c r="K3" s="37"/>
      <c r="L3" s="282"/>
      <c r="O3" s="18" t="s">
        <v>686</v>
      </c>
      <c r="P3" s="128" t="s">
        <v>716</v>
      </c>
      <c r="Q3" s="128" t="s">
        <v>717</v>
      </c>
      <c r="R3" s="125"/>
      <c r="S3" s="126"/>
      <c r="T3" s="19" t="s">
        <v>33</v>
      </c>
      <c r="U3" s="127"/>
      <c r="V3" s="128"/>
      <c r="X3" s="67">
        <v>1091</v>
      </c>
      <c r="Y3" t="s">
        <v>143</v>
      </c>
      <c r="Z3" s="18" t="s">
        <v>681</v>
      </c>
    </row>
    <row r="4" spans="2:26" ht="15" customHeight="1" x14ac:dyDescent="0.25">
      <c r="B4" s="212"/>
      <c r="C4" s="40"/>
      <c r="D4" s="113" t="s">
        <v>103</v>
      </c>
      <c r="E4" s="538" t="e">
        <f>'Data Entry Page'!C7</f>
        <v>#N/A</v>
      </c>
      <c r="F4" s="538"/>
      <c r="G4" s="109" t="s">
        <v>104</v>
      </c>
      <c r="H4" s="132">
        <f>'Data Entry Page'!C6</f>
        <v>0</v>
      </c>
      <c r="I4" s="213" t="s">
        <v>105</v>
      </c>
      <c r="J4" s="214" t="str">
        <f>IF(ISBLANK('Data Entry Page'!G6),"",'Data Entry Page'!G6)</f>
        <v/>
      </c>
      <c r="K4" s="40"/>
      <c r="L4" s="43" t="e">
        <f>VLOOKUP(H4,'Data Entry Page'!N:P,3,FALSE)</f>
        <v>#N/A</v>
      </c>
      <c r="O4" s="18" t="s">
        <v>681</v>
      </c>
      <c r="P4" s="19" t="s">
        <v>32</v>
      </c>
      <c r="Q4" s="19" t="s">
        <v>0</v>
      </c>
      <c r="T4" s="19" t="s">
        <v>33</v>
      </c>
      <c r="X4" s="67">
        <v>1092</v>
      </c>
      <c r="Y4" t="s">
        <v>144</v>
      </c>
      <c r="Z4" s="18" t="s">
        <v>681</v>
      </c>
    </row>
    <row r="5" spans="2:26" x14ac:dyDescent="0.2">
      <c r="B5" s="211"/>
      <c r="C5" s="40"/>
      <c r="D5" s="215"/>
      <c r="E5" s="216"/>
      <c r="F5" s="216"/>
      <c r="G5" s="216"/>
      <c r="H5" s="216"/>
      <c r="I5" s="216"/>
      <c r="J5" s="490"/>
      <c r="K5" s="40"/>
      <c r="L5" s="43"/>
      <c r="X5" s="67">
        <v>2089</v>
      </c>
      <c r="Y5" t="s">
        <v>145</v>
      </c>
      <c r="Z5" s="18" t="s">
        <v>681</v>
      </c>
    </row>
    <row r="6" spans="2:26" x14ac:dyDescent="0.2">
      <c r="B6" s="85" t="s">
        <v>31</v>
      </c>
      <c r="C6" s="216"/>
      <c r="D6" s="313" t="s">
        <v>1</v>
      </c>
      <c r="E6" s="342" t="s">
        <v>1061</v>
      </c>
      <c r="F6" s="342" t="s">
        <v>778</v>
      </c>
      <c r="G6" s="342" t="s">
        <v>788</v>
      </c>
      <c r="H6" s="342" t="s">
        <v>1040</v>
      </c>
      <c r="I6" s="342" t="s">
        <v>1041</v>
      </c>
      <c r="J6" s="342" t="s">
        <v>1057</v>
      </c>
      <c r="K6" s="342" t="s">
        <v>1058</v>
      </c>
      <c r="L6" s="343" t="s">
        <v>1059</v>
      </c>
      <c r="X6" s="67">
        <v>2090</v>
      </c>
      <c r="Y6" t="s">
        <v>146</v>
      </c>
      <c r="Z6" s="73" t="s">
        <v>685</v>
      </c>
    </row>
    <row r="7" spans="2:26" x14ac:dyDescent="0.2">
      <c r="B7" s="85" t="s">
        <v>12</v>
      </c>
      <c r="C7" s="40" t="e">
        <f>VLOOKUP('Data Entry Page'!J6,O:P,2,FALSE)</f>
        <v>#N/A</v>
      </c>
      <c r="D7" s="51"/>
      <c r="E7" s="217">
        <f>'Data Entry Page'!C13+'Data Entry Page'!C15+'Data Entry Page'!C19+'Data Entry Page'!C20</f>
        <v>0</v>
      </c>
      <c r="F7" s="217">
        <f>'Data Entry Page'!D13+'Data Entry Page'!D15+'Data Entry Page'!D19+'Data Entry Page'!D20</f>
        <v>0</v>
      </c>
      <c r="G7" s="217">
        <f>'Data Entry Page'!E13+'Data Entry Page'!E15+'Data Entry Page'!E19+'Data Entry Page'!E20</f>
        <v>0</v>
      </c>
      <c r="H7" s="217">
        <f>'Data Entry Page'!F13+'Data Entry Page'!F15+'Data Entry Page'!F19+'Data Entry Page'!F20</f>
        <v>0</v>
      </c>
      <c r="I7" s="217">
        <f>'Data Entry Page'!G13+'Data Entry Page'!G15+'Data Entry Page'!G19+'Data Entry Page'!G20</f>
        <v>0</v>
      </c>
      <c r="J7" s="217">
        <f>'Data Entry Page'!H13+'Data Entry Page'!H15+'Data Entry Page'!H19+'Data Entry Page'!H20</f>
        <v>0</v>
      </c>
      <c r="K7" s="217">
        <f>'Data Entry Page'!I13+'Data Entry Page'!I15+'Data Entry Page'!I19+'Data Entry Page'!I20</f>
        <v>0</v>
      </c>
      <c r="L7" s="219">
        <f>'Data Entry Page'!J13+'Data Entry Page'!J15+'Data Entry Page'!J19+'Data Entry Page'!J20</f>
        <v>0</v>
      </c>
      <c r="X7" s="67">
        <v>2097</v>
      </c>
      <c r="Y7" t="s">
        <v>147</v>
      </c>
      <c r="Z7" s="18" t="s">
        <v>681</v>
      </c>
    </row>
    <row r="8" spans="2:26" x14ac:dyDescent="0.2">
      <c r="B8" s="85" t="s">
        <v>694</v>
      </c>
      <c r="C8" s="40" t="e">
        <f>VLOOKUP('Data Entry Page'!J6,O:R,4,FALSE)</f>
        <v>#N/A</v>
      </c>
      <c r="D8" s="51"/>
      <c r="E8" s="217">
        <f>'Data Entry Page'!C16</f>
        <v>0</v>
      </c>
      <c r="F8" s="217">
        <f>'Data Entry Page'!D16</f>
        <v>0</v>
      </c>
      <c r="G8" s="217">
        <f>'Data Entry Page'!E16</f>
        <v>0</v>
      </c>
      <c r="H8" s="217">
        <f>'Data Entry Page'!F16</f>
        <v>0</v>
      </c>
      <c r="I8" s="217">
        <f>'Data Entry Page'!G16</f>
        <v>0</v>
      </c>
      <c r="J8" s="217">
        <f>'Data Entry Page'!H16</f>
        <v>0</v>
      </c>
      <c r="K8" s="217">
        <f>'Data Entry Page'!I16</f>
        <v>0</v>
      </c>
      <c r="L8" s="219">
        <f>'Data Entry Page'!J16</f>
        <v>0</v>
      </c>
      <c r="X8" s="67">
        <v>3031</v>
      </c>
      <c r="Y8" t="s">
        <v>148</v>
      </c>
      <c r="Z8" s="18" t="s">
        <v>681</v>
      </c>
    </row>
    <row r="9" spans="2:26" x14ac:dyDescent="0.2">
      <c r="B9" s="85" t="s">
        <v>699</v>
      </c>
      <c r="C9" s="40" t="s">
        <v>714</v>
      </c>
      <c r="D9" s="51"/>
      <c r="E9" s="217">
        <f t="shared" ref="E9:J9" si="0">E7+E8</f>
        <v>0</v>
      </c>
      <c r="F9" s="217">
        <f t="shared" si="0"/>
        <v>0</v>
      </c>
      <c r="G9" s="217">
        <f t="shared" si="0"/>
        <v>0</v>
      </c>
      <c r="H9" s="217">
        <f t="shared" si="0"/>
        <v>0</v>
      </c>
      <c r="I9" s="217">
        <f t="shared" si="0"/>
        <v>0</v>
      </c>
      <c r="J9" s="217">
        <f t="shared" si="0"/>
        <v>0</v>
      </c>
      <c r="K9" s="217">
        <f t="shared" ref="K9:L9" si="1">K7+K8</f>
        <v>0</v>
      </c>
      <c r="L9" s="219">
        <f t="shared" si="1"/>
        <v>0</v>
      </c>
      <c r="X9" s="67">
        <v>3032</v>
      </c>
      <c r="Y9" t="s">
        <v>149</v>
      </c>
      <c r="Z9" s="18" t="s">
        <v>681</v>
      </c>
    </row>
    <row r="10" spans="2:26" x14ac:dyDescent="0.2">
      <c r="B10" s="85"/>
      <c r="C10" s="40"/>
      <c r="D10" s="51"/>
      <c r="E10" s="217"/>
      <c r="F10" s="217"/>
      <c r="G10" s="217"/>
      <c r="H10" s="217"/>
      <c r="I10" s="217"/>
      <c r="J10" s="217"/>
      <c r="K10" s="217"/>
      <c r="L10" s="219"/>
      <c r="X10" s="67">
        <v>3033</v>
      </c>
      <c r="Y10" t="s">
        <v>150</v>
      </c>
      <c r="Z10" s="18" t="s">
        <v>681</v>
      </c>
    </row>
    <row r="11" spans="2:26" x14ac:dyDescent="0.2">
      <c r="B11" s="85" t="s">
        <v>13</v>
      </c>
      <c r="C11" s="40" t="e">
        <f>VLOOKUP(L4,O:Q,3,FALSE)</f>
        <v>#N/A</v>
      </c>
      <c r="D11" s="51"/>
      <c r="E11" s="217">
        <f>'Data Entry Page'!C14+'Data Entry Page'!C17+'Data Entry Page'!C21+'Data Entry Page'!C22</f>
        <v>0</v>
      </c>
      <c r="F11" s="217">
        <f>'Data Entry Page'!D14+'Data Entry Page'!D17+'Data Entry Page'!D21+'Data Entry Page'!D22</f>
        <v>0</v>
      </c>
      <c r="G11" s="217">
        <f>'Data Entry Page'!E14+'Data Entry Page'!E17+'Data Entry Page'!E21+'Data Entry Page'!E22</f>
        <v>0</v>
      </c>
      <c r="H11" s="217">
        <f>'Data Entry Page'!F14+'Data Entry Page'!F17+'Data Entry Page'!F21+'Data Entry Page'!F22</f>
        <v>0</v>
      </c>
      <c r="I11" s="217">
        <f>'Data Entry Page'!G14+'Data Entry Page'!G17+'Data Entry Page'!G21+'Data Entry Page'!G22</f>
        <v>0</v>
      </c>
      <c r="J11" s="217">
        <f>'Data Entry Page'!H14+'Data Entry Page'!H17+'Data Entry Page'!H21+'Data Entry Page'!H22</f>
        <v>0</v>
      </c>
      <c r="K11" s="217">
        <f>'Data Entry Page'!I14+'Data Entry Page'!I17+'Data Entry Page'!I21+'Data Entry Page'!I22</f>
        <v>0</v>
      </c>
      <c r="L11" s="219">
        <f>'Data Entry Page'!J14+'Data Entry Page'!J17+'Data Entry Page'!J21+'Data Entry Page'!J22</f>
        <v>0</v>
      </c>
      <c r="S11" s="19"/>
      <c r="X11" s="67">
        <v>4106</v>
      </c>
      <c r="Y11" t="s">
        <v>151</v>
      </c>
      <c r="Z11" s="18" t="s">
        <v>681</v>
      </c>
    </row>
    <row r="12" spans="2:26" x14ac:dyDescent="0.2">
      <c r="B12" s="85" t="s">
        <v>695</v>
      </c>
      <c r="C12" s="40" t="e">
        <f>VLOOKUP('Data Entry Page'!J6,O:S,5,FALSE)</f>
        <v>#N/A</v>
      </c>
      <c r="D12" s="51"/>
      <c r="E12" s="217">
        <f>'Data Entry Page'!C18</f>
        <v>0</v>
      </c>
      <c r="F12" s="217">
        <f>'Data Entry Page'!D18</f>
        <v>0</v>
      </c>
      <c r="G12" s="217">
        <f>'Data Entry Page'!E18</f>
        <v>0</v>
      </c>
      <c r="H12" s="217">
        <f>'Data Entry Page'!F18</f>
        <v>0</v>
      </c>
      <c r="I12" s="217">
        <f>'Data Entry Page'!G18</f>
        <v>0</v>
      </c>
      <c r="J12" s="217">
        <f>'Data Entry Page'!H18</f>
        <v>0</v>
      </c>
      <c r="K12" s="217">
        <f>'Data Entry Page'!I18</f>
        <v>0</v>
      </c>
      <c r="L12" s="219">
        <f>'Data Entry Page'!J18</f>
        <v>0</v>
      </c>
      <c r="X12" s="67">
        <v>4109</v>
      </c>
      <c r="Y12" t="s">
        <v>152</v>
      </c>
      <c r="Z12" s="18" t="s">
        <v>681</v>
      </c>
    </row>
    <row r="13" spans="2:26" x14ac:dyDescent="0.2">
      <c r="B13" s="85" t="s">
        <v>696</v>
      </c>
      <c r="C13" s="40" t="s">
        <v>715</v>
      </c>
      <c r="D13" s="51"/>
      <c r="E13" s="217">
        <f t="shared" ref="E13:J13" si="2">E11+E12</f>
        <v>0</v>
      </c>
      <c r="F13" s="217">
        <f t="shared" si="2"/>
        <v>0</v>
      </c>
      <c r="G13" s="217">
        <f t="shared" si="2"/>
        <v>0</v>
      </c>
      <c r="H13" s="217">
        <f t="shared" si="2"/>
        <v>0</v>
      </c>
      <c r="I13" s="217">
        <f t="shared" si="2"/>
        <v>0</v>
      </c>
      <c r="J13" s="217">
        <f t="shared" si="2"/>
        <v>0</v>
      </c>
      <c r="K13" s="217">
        <f t="shared" ref="K13:L13" si="3">K11+K12</f>
        <v>0</v>
      </c>
      <c r="L13" s="219">
        <f t="shared" si="3"/>
        <v>0</v>
      </c>
      <c r="X13" s="67">
        <v>4110</v>
      </c>
      <c r="Y13" t="s">
        <v>153</v>
      </c>
      <c r="Z13" s="18" t="s">
        <v>681</v>
      </c>
    </row>
    <row r="14" spans="2:26" x14ac:dyDescent="0.2">
      <c r="B14" s="85"/>
      <c r="C14" s="40"/>
      <c r="D14" s="51"/>
      <c r="E14" s="217"/>
      <c r="F14" s="217"/>
      <c r="G14" s="217"/>
      <c r="H14" s="217"/>
      <c r="I14" s="217"/>
      <c r="J14" s="217"/>
      <c r="K14" s="217"/>
      <c r="L14" s="219"/>
      <c r="X14" s="67">
        <v>5120</v>
      </c>
      <c r="Y14" t="s">
        <v>154</v>
      </c>
      <c r="Z14" s="18" t="s">
        <v>681</v>
      </c>
    </row>
    <row r="15" spans="2:26" x14ac:dyDescent="0.2">
      <c r="B15" s="85" t="s">
        <v>14</v>
      </c>
      <c r="C15" s="40" t="e">
        <f>VLOOKUP('Data Entry Page'!J6,O:T,6,FALSE)</f>
        <v>#N/A</v>
      </c>
      <c r="D15" s="51"/>
      <c r="E15" s="217">
        <f t="shared" ref="E15:J15" si="4">E7+E11</f>
        <v>0</v>
      </c>
      <c r="F15" s="217">
        <f t="shared" si="4"/>
        <v>0</v>
      </c>
      <c r="G15" s="217">
        <f t="shared" si="4"/>
        <v>0</v>
      </c>
      <c r="H15" s="217">
        <f t="shared" si="4"/>
        <v>0</v>
      </c>
      <c r="I15" s="217">
        <f t="shared" si="4"/>
        <v>0</v>
      </c>
      <c r="J15" s="217">
        <f t="shared" si="4"/>
        <v>0</v>
      </c>
      <c r="K15" s="217">
        <f t="shared" ref="K15:L15" si="5">K7+K11</f>
        <v>0</v>
      </c>
      <c r="L15" s="219">
        <f t="shared" si="5"/>
        <v>0</v>
      </c>
      <c r="X15" s="67">
        <v>5121</v>
      </c>
      <c r="Y15" t="s">
        <v>155</v>
      </c>
      <c r="Z15" s="18" t="s">
        <v>681</v>
      </c>
    </row>
    <row r="16" spans="2:26" x14ac:dyDescent="0.2">
      <c r="B16" s="85" t="s">
        <v>697</v>
      </c>
      <c r="C16" s="40" t="e">
        <f>VLOOKUP('Data Entry Page'!J6,O:U,7,FALSE)</f>
        <v>#N/A</v>
      </c>
      <c r="D16" s="51"/>
      <c r="E16" s="217">
        <f t="shared" ref="E16:J16" si="6">E8+E12</f>
        <v>0</v>
      </c>
      <c r="F16" s="217">
        <f t="shared" si="6"/>
        <v>0</v>
      </c>
      <c r="G16" s="217">
        <f t="shared" si="6"/>
        <v>0</v>
      </c>
      <c r="H16" s="217">
        <f t="shared" si="6"/>
        <v>0</v>
      </c>
      <c r="I16" s="217">
        <f t="shared" si="6"/>
        <v>0</v>
      </c>
      <c r="J16" s="217">
        <f t="shared" si="6"/>
        <v>0</v>
      </c>
      <c r="K16" s="217">
        <f t="shared" ref="K16:L16" si="7">K8+K12</f>
        <v>0</v>
      </c>
      <c r="L16" s="219">
        <f t="shared" si="7"/>
        <v>0</v>
      </c>
      <c r="X16" s="67">
        <v>5122</v>
      </c>
      <c r="Y16" t="s">
        <v>156</v>
      </c>
      <c r="Z16" s="18" t="s">
        <v>681</v>
      </c>
    </row>
    <row r="17" spans="2:26" ht="13.5" thickBot="1" x14ac:dyDescent="0.25">
      <c r="B17" s="85" t="s">
        <v>698</v>
      </c>
      <c r="C17" s="220" t="e">
        <f>VLOOKUP('Data Entry Page'!J6,O:V,8,FALSE)</f>
        <v>#N/A</v>
      </c>
      <c r="D17" s="52"/>
      <c r="E17" s="221">
        <f t="shared" ref="E17:J17" si="8">E9+E13</f>
        <v>0</v>
      </c>
      <c r="F17" s="221">
        <f t="shared" si="8"/>
        <v>0</v>
      </c>
      <c r="G17" s="221">
        <f t="shared" si="8"/>
        <v>0</v>
      </c>
      <c r="H17" s="221">
        <f t="shared" si="8"/>
        <v>0</v>
      </c>
      <c r="I17" s="221">
        <f t="shared" si="8"/>
        <v>0</v>
      </c>
      <c r="J17" s="221">
        <f t="shared" si="8"/>
        <v>0</v>
      </c>
      <c r="K17" s="221">
        <f t="shared" ref="K17:L17" si="9">K9+K13</f>
        <v>0</v>
      </c>
      <c r="L17" s="223">
        <f t="shared" si="9"/>
        <v>0</v>
      </c>
      <c r="X17" s="67">
        <v>5123</v>
      </c>
      <c r="Y17" t="s">
        <v>157</v>
      </c>
      <c r="Z17" s="18" t="s">
        <v>681</v>
      </c>
    </row>
    <row r="18" spans="2:26" ht="13.5" thickTop="1" x14ac:dyDescent="0.2">
      <c r="B18" s="85"/>
      <c r="C18" s="40"/>
      <c r="D18" s="51"/>
      <c r="E18" s="217"/>
      <c r="F18" s="217"/>
      <c r="G18" s="217"/>
      <c r="H18" s="217"/>
      <c r="I18" s="217"/>
      <c r="J18" s="217"/>
      <c r="K18" s="217"/>
      <c r="L18" s="219"/>
      <c r="Z18" s="18"/>
    </row>
    <row r="19" spans="2:26" x14ac:dyDescent="0.2">
      <c r="B19" s="85"/>
      <c r="C19" s="40"/>
      <c r="D19" s="51"/>
      <c r="E19" s="217"/>
      <c r="F19" s="217"/>
      <c r="G19" s="217"/>
      <c r="H19" s="217"/>
      <c r="I19" s="217"/>
      <c r="J19" s="217"/>
      <c r="K19" s="217"/>
      <c r="L19" s="219"/>
      <c r="Z19" s="18"/>
    </row>
    <row r="20" spans="2:26" x14ac:dyDescent="0.2">
      <c r="B20" s="85"/>
      <c r="C20" s="260" t="s">
        <v>774</v>
      </c>
      <c r="D20" s="51"/>
      <c r="E20" s="437" t="e">
        <f>VLOOKUP($H$4,CEP!$A:F,6,FALSE)</f>
        <v>#N/A</v>
      </c>
      <c r="F20" s="437" t="e">
        <f>VLOOKUP($H$4,CEP!$A:G,7,FALSE)</f>
        <v>#N/A</v>
      </c>
      <c r="G20" s="437" t="e">
        <f>VLOOKUP($H$4,CEP!$A:H,8,FALSE)</f>
        <v>#N/A</v>
      </c>
      <c r="H20" s="437" t="e">
        <f>VLOOKUP($H$4,CEP!$A:I,9,FALSE)</f>
        <v>#N/A</v>
      </c>
      <c r="I20" s="437" t="e">
        <f>VLOOKUP($H$4,CEP!$A:J,10,FALSE)</f>
        <v>#N/A</v>
      </c>
      <c r="J20" s="266" t="e">
        <f>VLOOKUP($H$4,CEP!$A:K,11,FALSE)</f>
        <v>#N/A</v>
      </c>
      <c r="K20" s="266" t="e">
        <f>VLOOKUP($H$4,CEP!$A:L,12,FALSE)</f>
        <v>#N/A</v>
      </c>
      <c r="L20" s="510" t="e">
        <f>VLOOKUP($H$4,CEP!$A:M,13,FALSE)</f>
        <v>#N/A</v>
      </c>
      <c r="X20" s="67">
        <v>5124</v>
      </c>
      <c r="Y20" t="s">
        <v>158</v>
      </c>
      <c r="Z20" s="18" t="s">
        <v>681</v>
      </c>
    </row>
    <row r="21" spans="2:26" x14ac:dyDescent="0.2">
      <c r="B21" s="85" t="s">
        <v>15</v>
      </c>
      <c r="C21" s="40" t="s">
        <v>116</v>
      </c>
      <c r="D21" s="53"/>
      <c r="E21" s="225">
        <v>0.29449999999999998</v>
      </c>
      <c r="F21" s="224">
        <v>0.3095</v>
      </c>
      <c r="G21" s="311">
        <v>0.3095</v>
      </c>
      <c r="H21" s="225">
        <v>0.1673</v>
      </c>
      <c r="I21" s="224">
        <v>0.1673</v>
      </c>
      <c r="J21" s="311">
        <v>0.1673</v>
      </c>
      <c r="K21" s="225">
        <v>0.1673</v>
      </c>
      <c r="L21" s="226">
        <v>0.1673</v>
      </c>
      <c r="X21" s="67">
        <v>5127</v>
      </c>
      <c r="Y21" t="s">
        <v>159</v>
      </c>
      <c r="Z21" s="73" t="s">
        <v>685</v>
      </c>
    </row>
    <row r="22" spans="2:26" x14ac:dyDescent="0.2">
      <c r="B22" s="85"/>
      <c r="C22" s="40" t="s">
        <v>117</v>
      </c>
      <c r="D22" s="54"/>
      <c r="E22" s="227">
        <f>'Data Entry Page'!C25</f>
        <v>0</v>
      </c>
      <c r="F22" s="227">
        <f>'Data Entry Page'!D25</f>
        <v>0</v>
      </c>
      <c r="G22" s="227">
        <f>'Data Entry Page'!E25</f>
        <v>0</v>
      </c>
      <c r="H22" s="227">
        <f>'Data Entry Page'!F25</f>
        <v>0</v>
      </c>
      <c r="I22" s="227">
        <f>'Data Entry Page'!G25</f>
        <v>0</v>
      </c>
      <c r="J22" s="227">
        <f>'Data Entry Page'!H25</f>
        <v>0</v>
      </c>
      <c r="K22" s="227">
        <f>'Data Entry Page'!I25</f>
        <v>0</v>
      </c>
      <c r="L22" s="283">
        <f>'Data Entry Page'!J25</f>
        <v>0</v>
      </c>
      <c r="X22" s="67">
        <v>5128</v>
      </c>
      <c r="Y22" t="s">
        <v>160</v>
      </c>
      <c r="Z22" s="18" t="s">
        <v>681</v>
      </c>
    </row>
    <row r="23" spans="2:26" s="19" customFormat="1" ht="13.5" thickBot="1" x14ac:dyDescent="0.25">
      <c r="B23" s="85"/>
      <c r="C23" s="220" t="s">
        <v>115</v>
      </c>
      <c r="D23" s="52"/>
      <c r="E23" s="221" t="e">
        <f t="shared" ref="E23:H23" si="10">IF($L$4="K8", ROUND(E17*E21,4),ROUND(E15*E21,4))</f>
        <v>#N/A</v>
      </c>
      <c r="F23" s="221" t="e">
        <f t="shared" si="10"/>
        <v>#N/A</v>
      </c>
      <c r="G23" s="221" t="e">
        <f t="shared" si="10"/>
        <v>#N/A</v>
      </c>
      <c r="H23" s="221" t="e">
        <f t="shared" si="10"/>
        <v>#N/A</v>
      </c>
      <c r="I23" s="221" t="e">
        <f>IF($L$4="K8", ROUND(I17*J21,4),ROUND(I15*J21,4))</f>
        <v>#N/A</v>
      </c>
      <c r="J23" s="221" t="e">
        <f>IF($L$4="K8", ROUND(J17*K21,4),ROUND(J15*J21,4))</f>
        <v>#N/A</v>
      </c>
      <c r="K23" s="221" t="e">
        <f>IF($L$4="K8", ROUND(K17*L21,4),ROUND(K15*K21,4))</f>
        <v>#N/A</v>
      </c>
      <c r="L23" s="223" t="e">
        <f>IF($L$4="K8", ROUND(L17*M21,4),ROUND(L15*L21,4))</f>
        <v>#N/A</v>
      </c>
      <c r="O23" s="24"/>
      <c r="P23" s="24"/>
      <c r="X23" s="67">
        <v>6101</v>
      </c>
      <c r="Y23" t="s">
        <v>161</v>
      </c>
      <c r="Z23" s="18" t="s">
        <v>681</v>
      </c>
    </row>
    <row r="24" spans="2:26" ht="13.5" thickTop="1" x14ac:dyDescent="0.2">
      <c r="B24" s="85"/>
      <c r="C24" s="40" t="s">
        <v>36</v>
      </c>
      <c r="D24" s="51"/>
      <c r="E24" s="228" t="e">
        <f t="shared" ref="E24:J24" si="11">IF((E22-E23)&gt;0,ROUND((E22-E23)*0.25,4),0)</f>
        <v>#N/A</v>
      </c>
      <c r="F24" s="228" t="e">
        <f t="shared" si="11"/>
        <v>#N/A</v>
      </c>
      <c r="G24" s="228" t="e">
        <f t="shared" si="11"/>
        <v>#N/A</v>
      </c>
      <c r="H24" s="228" t="e">
        <f t="shared" si="11"/>
        <v>#N/A</v>
      </c>
      <c r="I24" s="229" t="e">
        <f t="shared" si="11"/>
        <v>#N/A</v>
      </c>
      <c r="J24" s="228" t="e">
        <f t="shared" si="11"/>
        <v>#N/A</v>
      </c>
      <c r="K24" s="228" t="e">
        <f t="shared" ref="K24:L24" si="12">IF((K22-K23)&gt;0,ROUND((K22-K23)*0.25,4),0)</f>
        <v>#N/A</v>
      </c>
      <c r="L24" s="230" t="e">
        <f t="shared" si="12"/>
        <v>#N/A</v>
      </c>
      <c r="X24" s="67">
        <v>6103</v>
      </c>
      <c r="Y24" t="s">
        <v>162</v>
      </c>
      <c r="Z24" s="18" t="s">
        <v>681</v>
      </c>
    </row>
    <row r="25" spans="2:26" x14ac:dyDescent="0.2">
      <c r="B25" s="85"/>
      <c r="C25" s="40"/>
      <c r="D25" s="51"/>
      <c r="E25" s="217"/>
      <c r="F25" s="217"/>
      <c r="G25" s="217"/>
      <c r="H25" s="217"/>
      <c r="I25" s="218"/>
      <c r="J25" s="217"/>
      <c r="K25" s="217"/>
      <c r="L25" s="219"/>
      <c r="X25" s="67">
        <v>6104</v>
      </c>
      <c r="Y25" t="s">
        <v>163</v>
      </c>
      <c r="Z25" s="18" t="s">
        <v>681</v>
      </c>
    </row>
    <row r="26" spans="2:26" x14ac:dyDescent="0.2">
      <c r="B26" s="85" t="s">
        <v>16</v>
      </c>
      <c r="C26" s="40" t="s">
        <v>118</v>
      </c>
      <c r="D26" s="53"/>
      <c r="E26" s="231">
        <v>0.1283</v>
      </c>
      <c r="F26" s="311">
        <v>0.13109999999999999</v>
      </c>
      <c r="G26" s="231">
        <v>0.13109999999999999</v>
      </c>
      <c r="H26" s="231">
        <v>0.13300000000000001</v>
      </c>
      <c r="I26" s="311">
        <v>0.13300000000000001</v>
      </c>
      <c r="J26" s="231">
        <v>0.13300000000000001</v>
      </c>
      <c r="K26" s="231">
        <v>0.13300000000000001</v>
      </c>
      <c r="L26" s="232">
        <v>0.13300000000000001</v>
      </c>
      <c r="X26" s="67">
        <v>7121</v>
      </c>
      <c r="Y26" t="s">
        <v>164</v>
      </c>
      <c r="Z26" s="18" t="s">
        <v>681</v>
      </c>
    </row>
    <row r="27" spans="2:26" x14ac:dyDescent="0.2">
      <c r="B27" s="85"/>
      <c r="C27" s="40" t="s">
        <v>34</v>
      </c>
      <c r="D27" s="55"/>
      <c r="E27" s="233">
        <f>'Data Entry Page'!C26</f>
        <v>0</v>
      </c>
      <c r="F27" s="233">
        <f>'Data Entry Page'!D26</f>
        <v>0</v>
      </c>
      <c r="G27" s="233">
        <f>'Data Entry Page'!E26</f>
        <v>0</v>
      </c>
      <c r="H27" s="233">
        <f>'Data Entry Page'!F26</f>
        <v>0</v>
      </c>
      <c r="I27" s="233">
        <f>'Data Entry Page'!G26</f>
        <v>0</v>
      </c>
      <c r="J27" s="233">
        <f>'Data Entry Page'!H26</f>
        <v>0</v>
      </c>
      <c r="K27" s="233">
        <f>'Data Entry Page'!I26</f>
        <v>0</v>
      </c>
      <c r="L27" s="234">
        <f>'Data Entry Page'!J26</f>
        <v>0</v>
      </c>
      <c r="X27" s="67">
        <v>7122</v>
      </c>
      <c r="Y27" t="s">
        <v>165</v>
      </c>
      <c r="Z27" s="18" t="s">
        <v>681</v>
      </c>
    </row>
    <row r="28" spans="2:26" ht="13.5" thickBot="1" x14ac:dyDescent="0.25">
      <c r="B28" s="85"/>
      <c r="C28" s="220" t="s">
        <v>115</v>
      </c>
      <c r="D28" s="52"/>
      <c r="E28" s="221">
        <f t="shared" ref="E28:J28" si="13">ROUND(E15*E26,4)</f>
        <v>0</v>
      </c>
      <c r="F28" s="221">
        <f t="shared" si="13"/>
        <v>0</v>
      </c>
      <c r="G28" s="221">
        <f t="shared" si="13"/>
        <v>0</v>
      </c>
      <c r="H28" s="221">
        <f t="shared" si="13"/>
        <v>0</v>
      </c>
      <c r="I28" s="222">
        <f t="shared" si="13"/>
        <v>0</v>
      </c>
      <c r="J28" s="221">
        <f t="shared" si="13"/>
        <v>0</v>
      </c>
      <c r="K28" s="221">
        <f t="shared" ref="K28:L28" si="14">ROUND(K15*K26,4)</f>
        <v>0</v>
      </c>
      <c r="L28" s="223">
        <f t="shared" si="14"/>
        <v>0</v>
      </c>
      <c r="X28" s="67">
        <v>7123</v>
      </c>
      <c r="Y28" t="s">
        <v>166</v>
      </c>
      <c r="Z28" s="18" t="s">
        <v>681</v>
      </c>
    </row>
    <row r="29" spans="2:26" ht="13.5" thickTop="1" x14ac:dyDescent="0.2">
      <c r="B29" s="85"/>
      <c r="C29" s="40" t="s">
        <v>37</v>
      </c>
      <c r="D29" s="51"/>
      <c r="E29" s="228">
        <f t="shared" ref="E29:J29" si="15">IF((E27-E28)&gt;0,ROUND((E27-E28)*0.75,4),0)</f>
        <v>0</v>
      </c>
      <c r="F29" s="228">
        <f t="shared" si="15"/>
        <v>0</v>
      </c>
      <c r="G29" s="228">
        <f t="shared" si="15"/>
        <v>0</v>
      </c>
      <c r="H29" s="228">
        <f t="shared" si="15"/>
        <v>0</v>
      </c>
      <c r="I29" s="229">
        <f t="shared" si="15"/>
        <v>0</v>
      </c>
      <c r="J29" s="228">
        <f t="shared" si="15"/>
        <v>0</v>
      </c>
      <c r="K29" s="228">
        <f t="shared" ref="K29:L29" si="16">IF((K27-K28)&gt;0,ROUND((K27-K28)*0.75,4),0)</f>
        <v>0</v>
      </c>
      <c r="L29" s="230">
        <f t="shared" si="16"/>
        <v>0</v>
      </c>
      <c r="X29" s="67">
        <v>7124</v>
      </c>
      <c r="Y29" t="s">
        <v>167</v>
      </c>
      <c r="Z29" s="18" t="s">
        <v>681</v>
      </c>
    </row>
    <row r="30" spans="2:26" x14ac:dyDescent="0.2">
      <c r="B30" s="85"/>
      <c r="C30" s="40"/>
      <c r="D30" s="51"/>
      <c r="E30" s="217"/>
      <c r="F30" s="217"/>
      <c r="G30" s="217"/>
      <c r="H30" s="217"/>
      <c r="I30" s="218"/>
      <c r="J30" s="217"/>
      <c r="K30" s="217"/>
      <c r="L30" s="219"/>
      <c r="X30" s="67">
        <v>7125</v>
      </c>
      <c r="Y30" t="s">
        <v>168</v>
      </c>
      <c r="Z30" s="18" t="s">
        <v>681</v>
      </c>
    </row>
    <row r="31" spans="2:26" x14ac:dyDescent="0.2">
      <c r="B31" s="85" t="s">
        <v>17</v>
      </c>
      <c r="C31" s="40" t="s">
        <v>119</v>
      </c>
      <c r="D31" s="53"/>
      <c r="E31" s="225">
        <v>2.07E-2</v>
      </c>
      <c r="F31" s="311">
        <v>2.3900000000000001E-2</v>
      </c>
      <c r="G31" s="225">
        <v>2.3900000000000001E-2</v>
      </c>
      <c r="H31" s="225">
        <v>2.0899999999999998E-2</v>
      </c>
      <c r="I31" s="311">
        <v>2.0899999999999998E-2</v>
      </c>
      <c r="J31" s="225">
        <v>2.0899999999999998E-2</v>
      </c>
      <c r="K31" s="225">
        <v>2.0899999999999998E-2</v>
      </c>
      <c r="L31" s="232">
        <v>2.0899999999999998E-2</v>
      </c>
      <c r="X31" s="67">
        <v>7126</v>
      </c>
      <c r="Y31" t="s">
        <v>169</v>
      </c>
      <c r="Z31" s="73" t="s">
        <v>685</v>
      </c>
    </row>
    <row r="32" spans="2:26" x14ac:dyDescent="0.2">
      <c r="B32" s="85"/>
      <c r="C32" s="40" t="s">
        <v>35</v>
      </c>
      <c r="D32" s="55"/>
      <c r="E32" s="233">
        <f>'Data Entry Page'!C27</f>
        <v>0</v>
      </c>
      <c r="F32" s="233">
        <f>'Data Entry Page'!D27</f>
        <v>0</v>
      </c>
      <c r="G32" s="233">
        <f>'Data Entry Page'!E27</f>
        <v>0</v>
      </c>
      <c r="H32" s="233">
        <f>'Data Entry Page'!F27</f>
        <v>0</v>
      </c>
      <c r="I32" s="233">
        <f>'Data Entry Page'!G27</f>
        <v>0</v>
      </c>
      <c r="J32" s="233">
        <f>'Data Entry Page'!H27</f>
        <v>0</v>
      </c>
      <c r="K32" s="233">
        <f>'Data Entry Page'!I27</f>
        <v>0</v>
      </c>
      <c r="L32" s="234">
        <f>'Data Entry Page'!J27</f>
        <v>0</v>
      </c>
      <c r="X32" s="67">
        <v>7129</v>
      </c>
      <c r="Y32" t="s">
        <v>170</v>
      </c>
      <c r="Z32" s="18" t="s">
        <v>681</v>
      </c>
    </row>
    <row r="33" spans="2:26" ht="13.5" thickBot="1" x14ac:dyDescent="0.25">
      <c r="B33" s="85"/>
      <c r="C33" s="220" t="s">
        <v>115</v>
      </c>
      <c r="D33" s="52"/>
      <c r="E33" s="235">
        <f t="shared" ref="E33:J33" si="17">ROUND(E15*E31,4)</f>
        <v>0</v>
      </c>
      <c r="F33" s="235">
        <f t="shared" si="17"/>
        <v>0</v>
      </c>
      <c r="G33" s="235">
        <f t="shared" si="17"/>
        <v>0</v>
      </c>
      <c r="H33" s="235">
        <f t="shared" si="17"/>
        <v>0</v>
      </c>
      <c r="I33" s="236">
        <f t="shared" si="17"/>
        <v>0</v>
      </c>
      <c r="J33" s="235">
        <f t="shared" si="17"/>
        <v>0</v>
      </c>
      <c r="K33" s="235">
        <f t="shared" ref="K33:L33" si="18">ROUND(K15*K31,4)</f>
        <v>0</v>
      </c>
      <c r="L33" s="237">
        <f t="shared" si="18"/>
        <v>0</v>
      </c>
      <c r="X33" s="67">
        <v>8106</v>
      </c>
      <c r="Y33" t="s">
        <v>171</v>
      </c>
      <c r="Z33" s="18" t="s">
        <v>681</v>
      </c>
    </row>
    <row r="34" spans="2:26" ht="13.5" thickTop="1" x14ac:dyDescent="0.2">
      <c r="B34" s="85"/>
      <c r="C34" s="40" t="s">
        <v>38</v>
      </c>
      <c r="D34" s="51"/>
      <c r="E34" s="238">
        <f t="shared" ref="E34:J34" si="19">IF((E32-E33)&gt;0,ROUND((E32-E33)*0.6,4),0)</f>
        <v>0</v>
      </c>
      <c r="F34" s="238">
        <f t="shared" si="19"/>
        <v>0</v>
      </c>
      <c r="G34" s="238">
        <f t="shared" si="19"/>
        <v>0</v>
      </c>
      <c r="H34" s="238">
        <f t="shared" si="19"/>
        <v>0</v>
      </c>
      <c r="I34" s="238">
        <f t="shared" si="19"/>
        <v>0</v>
      </c>
      <c r="J34" s="238">
        <f t="shared" si="19"/>
        <v>0</v>
      </c>
      <c r="K34" s="238">
        <f t="shared" ref="K34:L34" si="20">IF((K32-K33)&gt;0,ROUND((K32-K33)*0.6,4),0)</f>
        <v>0</v>
      </c>
      <c r="L34" s="239">
        <f t="shared" si="20"/>
        <v>0</v>
      </c>
      <c r="X34" s="67">
        <v>8107</v>
      </c>
      <c r="Y34" t="s">
        <v>172</v>
      </c>
      <c r="Z34" s="18" t="s">
        <v>681</v>
      </c>
    </row>
    <row r="35" spans="2:26" x14ac:dyDescent="0.2">
      <c r="B35" s="85"/>
      <c r="C35" s="40"/>
      <c r="D35" s="240"/>
      <c r="E35" s="241"/>
      <c r="F35" s="241"/>
      <c r="G35" s="241"/>
      <c r="H35" s="241"/>
      <c r="I35" s="241"/>
      <c r="J35" s="241"/>
      <c r="K35" s="241"/>
      <c r="L35" s="242"/>
      <c r="X35" s="67">
        <v>8111</v>
      </c>
      <c r="Y35" t="s">
        <v>173</v>
      </c>
      <c r="Z35" s="18" t="s">
        <v>681</v>
      </c>
    </row>
    <row r="36" spans="2:26" x14ac:dyDescent="0.2">
      <c r="B36" s="85" t="s">
        <v>18</v>
      </c>
      <c r="C36" s="278" t="s">
        <v>789</v>
      </c>
      <c r="D36" s="240"/>
      <c r="E36" s="241">
        <f>'Data Entry Page'!C23</f>
        <v>0</v>
      </c>
      <c r="F36" s="241">
        <f>'Data Entry Page'!D23</f>
        <v>0</v>
      </c>
      <c r="G36" s="241">
        <f>'Data Entry Page'!E23</f>
        <v>0</v>
      </c>
      <c r="H36" s="241">
        <f>'Data Entry Page'!F23</f>
        <v>0</v>
      </c>
      <c r="I36" s="241">
        <f>'Data Entry Page'!G23</f>
        <v>0</v>
      </c>
      <c r="J36" s="241">
        <f>'Data Entry Page'!H23</f>
        <v>0</v>
      </c>
      <c r="K36" s="241">
        <f>'Data Entry Page'!I23</f>
        <v>0</v>
      </c>
      <c r="L36" s="242">
        <f>'Data Entry Page'!J23</f>
        <v>0</v>
      </c>
      <c r="Z36" s="18"/>
    </row>
    <row r="37" spans="2:26" x14ac:dyDescent="0.2">
      <c r="B37" s="85" t="s">
        <v>1030</v>
      </c>
      <c r="C37" s="279" t="s">
        <v>790</v>
      </c>
      <c r="D37" s="240"/>
      <c r="E37" s="241">
        <f>'Data Entry Page'!C24</f>
        <v>0</v>
      </c>
      <c r="F37" s="241">
        <f>'Data Entry Page'!D24</f>
        <v>0</v>
      </c>
      <c r="G37" s="241">
        <f>'Data Entry Page'!E24</f>
        <v>0</v>
      </c>
      <c r="H37" s="241">
        <f>'Data Entry Page'!F24</f>
        <v>0</v>
      </c>
      <c r="I37" s="241">
        <f>'Data Entry Page'!G24</f>
        <v>0</v>
      </c>
      <c r="J37" s="241">
        <f>'Data Entry Page'!H24</f>
        <v>0</v>
      </c>
      <c r="K37" s="241">
        <f>'Data Entry Page'!I24</f>
        <v>0</v>
      </c>
      <c r="L37" s="242">
        <f>'Data Entry Page'!J24</f>
        <v>0</v>
      </c>
      <c r="Z37" s="18"/>
    </row>
    <row r="38" spans="2:26" x14ac:dyDescent="0.2">
      <c r="B38" s="85"/>
      <c r="C38" s="40"/>
      <c r="D38" s="240"/>
      <c r="E38" s="241"/>
      <c r="F38" s="241"/>
      <c r="G38" s="241"/>
      <c r="H38" s="241"/>
      <c r="I38" s="241"/>
      <c r="J38" s="241"/>
      <c r="K38" s="241"/>
      <c r="L38" s="242"/>
      <c r="Z38" s="18"/>
    </row>
    <row r="39" spans="2:26" x14ac:dyDescent="0.2">
      <c r="B39" s="85" t="s">
        <v>1031</v>
      </c>
      <c r="C39" s="243" t="s">
        <v>728</v>
      </c>
      <c r="D39" s="201" t="e">
        <f>VLOOKUP(H4,'2006 WADA'!A:C,3,FALSE)</f>
        <v>#N/A</v>
      </c>
      <c r="E39" s="241" t="e">
        <f>IF($L$4="No",E15+E24+E29+E34+E36,IF($L$4="K8", E17+E24+E29+E34+E36,'Data Entry Page'!C19+'Data Entry Page'!C21+WADA!E24+WADA!E29+WADA!E34+E36))</f>
        <v>#N/A</v>
      </c>
      <c r="F39" s="241" t="e">
        <f>IF($L$4="No",F15+F24+F29+F34+F36,IF($L$4="K8", F17+F24+F29+F34+F36,'Data Entry Page'!D19+'Data Entry Page'!D21+WADA!F24+WADA!F29+WADA!F34+F36))</f>
        <v>#N/A</v>
      </c>
      <c r="G39" s="241" t="e">
        <f>IF($L$4="No",G15+G24+G29+G34+G36,IF($L$4="K8", G17+G24+G29+G34+G36,'Data Entry Page'!E19+'Data Entry Page'!E21+WADA!G24+WADA!G29+WADA!G34+G36))</f>
        <v>#N/A</v>
      </c>
      <c r="H39" s="241" t="e">
        <f>IF($L$4="No",H15+H24+H29+H34+H36,IF($L$4="K8", H17+H24+H29+H34+H36,'Data Entry Page'!F19+'Data Entry Page'!F21+WADA!H24+WADA!H29+WADA!H34+H36))</f>
        <v>#N/A</v>
      </c>
      <c r="I39" s="241" t="e">
        <f>IF($L$4="No",I15+I24+I29+I34+I36,IF($L$4="K8", I17+I24+I29+I34+I36,'Data Entry Page'!G19+'Data Entry Page'!G21+WADA!I24+WADA!I29+WADA!I34+I36))</f>
        <v>#N/A</v>
      </c>
      <c r="J39" s="241" t="e">
        <f>IF($L$4="No",J15+J24+J29+J34+J36,IF($L$4="K8", J17+J24+J29+J34+J36,'Data Entry Page'!H19+'Data Entry Page'!H21+WADA!J24+WADA!J29+WADA!J34+J36))</f>
        <v>#N/A</v>
      </c>
      <c r="K39" s="241" t="e">
        <f>IF($L$4="No",K15+K24+K29+K34+K36,IF($L$4="K8", K17+K24+K29+K34+K36,'Data Entry Page'!I19+'Data Entry Page'!I21+WADA!K24+WADA!K29+WADA!K34+K36))</f>
        <v>#N/A</v>
      </c>
      <c r="L39" s="242" t="e">
        <f>IF($L$4="No",L15+L24+L29+L34+L36,IF($L$4="K8", L17+L24+L29+L34+L36,'Data Entry Page'!J19+'Data Entry Page'!J21+WADA!L24+WADA!L29+WADA!L34+L36))</f>
        <v>#N/A</v>
      </c>
      <c r="X39" s="67">
        <v>9077</v>
      </c>
      <c r="Y39" t="s">
        <v>174</v>
      </c>
      <c r="Z39" s="18" t="s">
        <v>681</v>
      </c>
    </row>
    <row r="40" spans="2:26" ht="13.5" thickBot="1" x14ac:dyDescent="0.25">
      <c r="B40" s="354"/>
      <c r="C40" s="168" t="s">
        <v>108</v>
      </c>
      <c r="D40" s="355"/>
      <c r="E40" s="356"/>
      <c r="F40" s="356"/>
      <c r="G40" s="356"/>
      <c r="H40" s="356"/>
      <c r="I40" s="356"/>
      <c r="J40" s="356"/>
      <c r="K40" s="356"/>
      <c r="L40" s="357"/>
      <c r="X40" s="67">
        <v>9078</v>
      </c>
      <c r="Y40" t="s">
        <v>175</v>
      </c>
      <c r="Z40" s="18" t="s">
        <v>681</v>
      </c>
    </row>
    <row r="41" spans="2:26" ht="13.5" thickBot="1" x14ac:dyDescent="0.25">
      <c r="B41" s="85"/>
      <c r="C41" s="40"/>
      <c r="D41" s="241"/>
      <c r="E41" s="241"/>
      <c r="F41" s="241"/>
      <c r="G41" s="241"/>
      <c r="H41" s="241"/>
      <c r="I41" s="241"/>
      <c r="J41" s="241"/>
      <c r="K41" s="241"/>
      <c r="L41" s="242"/>
      <c r="Z41" s="18"/>
    </row>
    <row r="42" spans="2:26" ht="13.5" thickBot="1" x14ac:dyDescent="0.25">
      <c r="B42" s="85" t="s">
        <v>1032</v>
      </c>
      <c r="C42" s="244" t="s">
        <v>748</v>
      </c>
      <c r="D42" s="40"/>
      <c r="E42" s="312">
        <f>'Data Entry Page'!C20+'Data Entry Page'!C22+'Data Entry Page'!C24</f>
        <v>0</v>
      </c>
      <c r="F42" s="241">
        <f>'Data Entry Page'!D20+'Data Entry Page'!D22+'Data Entry Page'!D24</f>
        <v>0</v>
      </c>
      <c r="G42" s="241">
        <f>'Data Entry Page'!E20+'Data Entry Page'!E22+'Data Entry Page'!E24</f>
        <v>0</v>
      </c>
      <c r="H42" s="241">
        <f>'Data Entry Page'!F20+'Data Entry Page'!F22+'Data Entry Page'!F24</f>
        <v>0</v>
      </c>
      <c r="I42" s="241">
        <f>'Data Entry Page'!G20+'Data Entry Page'!G22+'Data Entry Page'!G24</f>
        <v>0</v>
      </c>
      <c r="J42" s="241">
        <f>'Data Entry Page'!H20+'Data Entry Page'!H22+'Data Entry Page'!H24</f>
        <v>0</v>
      </c>
      <c r="K42" s="241">
        <f>'Data Entry Page'!I20+'Data Entry Page'!I22+'Data Entry Page'!I24</f>
        <v>0</v>
      </c>
      <c r="L42" s="242">
        <f>'Data Entry Page'!J20+'Data Entry Page'!J22+'Data Entry Page'!J24</f>
        <v>0</v>
      </c>
      <c r="Z42" s="18"/>
    </row>
    <row r="43" spans="2:26" x14ac:dyDescent="0.2">
      <c r="B43" s="111"/>
      <c r="C43" s="40" t="s">
        <v>108</v>
      </c>
      <c r="D43" s="40"/>
      <c r="E43" s="241"/>
      <c r="F43" s="241"/>
      <c r="G43" s="241"/>
      <c r="H43" s="241"/>
      <c r="I43" s="241"/>
      <c r="J43" s="241"/>
      <c r="K43" s="241"/>
      <c r="L43" s="242"/>
      <c r="Z43" s="18"/>
    </row>
    <row r="44" spans="2:26" x14ac:dyDescent="0.2">
      <c r="B44" s="85"/>
      <c r="C44" s="40"/>
      <c r="D44" s="241"/>
      <c r="E44" s="241"/>
      <c r="F44" s="241"/>
      <c r="G44" s="241"/>
      <c r="H44" s="241"/>
      <c r="I44" s="241"/>
      <c r="J44" s="241"/>
      <c r="K44" s="241"/>
      <c r="L44" s="242"/>
      <c r="X44" s="67">
        <v>9079</v>
      </c>
      <c r="Y44" t="s">
        <v>176</v>
      </c>
      <c r="Z44" s="18" t="s">
        <v>681</v>
      </c>
    </row>
    <row r="45" spans="2:26" x14ac:dyDescent="0.2">
      <c r="B45" s="85" t="s">
        <v>21</v>
      </c>
      <c r="C45" s="70" t="s">
        <v>729</v>
      </c>
      <c r="D45" s="241"/>
      <c r="E45" s="241" t="e">
        <f>IF($L$4="No", E39-E11, IF($L$4="K8", E39-E13,E39-'Data Entry Page'!C21))</f>
        <v>#N/A</v>
      </c>
      <c r="F45" s="241" t="e">
        <f>IF($L$4="No", F39-F11, IF($L$4="K8", F39-F13,F39-'Data Entry Page'!D21))</f>
        <v>#N/A</v>
      </c>
      <c r="G45" s="241" t="e">
        <f>IF($L$4="No", G39-G11, IF($L$4="K8", G39-G13,G39-'Data Entry Page'!E21))</f>
        <v>#N/A</v>
      </c>
      <c r="H45" s="241" t="e">
        <f>IF($L$4="No", H39-H11, IF($L$4="K8", H39-H13,H39-'Data Entry Page'!F21))</f>
        <v>#N/A</v>
      </c>
      <c r="I45" s="241" t="e">
        <f>IF($L$4="No", I39-I11, IF($L$4="K8", I39-I13,I39-'Data Entry Page'!G21))</f>
        <v>#N/A</v>
      </c>
      <c r="J45" s="241" t="e">
        <f>IF($L$4="No", J39-J11, IF($L$4="K8", J39-J13,J39-'Data Entry Page'!H21))</f>
        <v>#N/A</v>
      </c>
      <c r="K45" s="241" t="e">
        <f>IF($L$4="No", K39-K11, IF($L$4="K8", K39-K13,K39-'Data Entry Page'!I21))</f>
        <v>#N/A</v>
      </c>
      <c r="L45" s="242" t="e">
        <f>IF($L$4="No", L39-L11, IF($L$4="K8", L39-L13,L39-'Data Entry Page'!J21))</f>
        <v>#N/A</v>
      </c>
      <c r="X45" s="67">
        <v>9080</v>
      </c>
      <c r="Y45" t="s">
        <v>177</v>
      </c>
      <c r="Z45" s="18" t="s">
        <v>681</v>
      </c>
    </row>
    <row r="46" spans="2:26" x14ac:dyDescent="0.2">
      <c r="B46" s="85"/>
      <c r="C46" s="70" t="s">
        <v>720</v>
      </c>
      <c r="D46" s="241"/>
      <c r="E46" s="241"/>
      <c r="F46" s="241"/>
      <c r="G46" s="241"/>
      <c r="H46" s="241"/>
      <c r="I46" s="241"/>
      <c r="J46" s="241"/>
      <c r="K46" s="241"/>
      <c r="L46" s="242"/>
      <c r="X46" s="67">
        <v>10087</v>
      </c>
      <c r="Y46" t="s">
        <v>178</v>
      </c>
      <c r="Z46" s="18" t="s">
        <v>681</v>
      </c>
    </row>
    <row r="47" spans="2:26" x14ac:dyDescent="0.2">
      <c r="B47" s="85"/>
      <c r="C47" s="70"/>
      <c r="D47" s="241"/>
      <c r="E47" s="241"/>
      <c r="F47" s="241"/>
      <c r="G47" s="241"/>
      <c r="H47" s="241"/>
      <c r="I47" s="241"/>
      <c r="J47" s="241"/>
      <c r="K47" s="241"/>
      <c r="L47" s="242"/>
      <c r="Z47" s="18"/>
    </row>
    <row r="48" spans="2:26" x14ac:dyDescent="0.2">
      <c r="B48" s="85" t="s">
        <v>1033</v>
      </c>
      <c r="C48" s="244" t="s">
        <v>718</v>
      </c>
      <c r="D48" s="40"/>
      <c r="E48" s="51">
        <f>'Data Entry Page'!C20+'Data Entry Page'!C24</f>
        <v>0</v>
      </c>
      <c r="F48" s="51">
        <f>'Data Entry Page'!D20+'Data Entry Page'!D24</f>
        <v>0</v>
      </c>
      <c r="G48" s="51">
        <f>'Data Entry Page'!E20+'Data Entry Page'!E24</f>
        <v>0</v>
      </c>
      <c r="H48" s="51">
        <f>'Data Entry Page'!F20+'Data Entry Page'!F24</f>
        <v>0</v>
      </c>
      <c r="I48" s="51">
        <f>'Data Entry Page'!G20+'Data Entry Page'!G24</f>
        <v>0</v>
      </c>
      <c r="J48" s="51">
        <f>'Data Entry Page'!H20+'Data Entry Page'!H24</f>
        <v>0</v>
      </c>
      <c r="K48" s="51">
        <f>'Data Entry Page'!I20+'Data Entry Page'!I24</f>
        <v>0</v>
      </c>
      <c r="L48" s="245">
        <f>'Data Entry Page'!J20+'Data Entry Page'!J24</f>
        <v>0</v>
      </c>
      <c r="Z48" s="18"/>
    </row>
    <row r="49" spans="1:26" x14ac:dyDescent="0.2">
      <c r="B49" s="111"/>
      <c r="C49" s="70" t="s">
        <v>720</v>
      </c>
      <c r="D49" s="40"/>
      <c r="E49" s="51"/>
      <c r="F49" s="51"/>
      <c r="G49" s="51"/>
      <c r="H49" s="51"/>
      <c r="I49" s="51"/>
      <c r="J49" s="51"/>
      <c r="K49" s="51"/>
      <c r="L49" s="245"/>
      <c r="Z49" s="18"/>
    </row>
    <row r="50" spans="1:26" x14ac:dyDescent="0.2">
      <c r="B50" s="85"/>
      <c r="C50" s="40"/>
      <c r="D50" s="241"/>
      <c r="E50" s="51"/>
      <c r="F50" s="51"/>
      <c r="G50" s="51"/>
      <c r="H50" s="51"/>
      <c r="I50" s="51"/>
      <c r="J50" s="51"/>
      <c r="K50" s="51"/>
      <c r="L50" s="245"/>
      <c r="X50" s="67">
        <v>10089</v>
      </c>
      <c r="Y50" t="s">
        <v>179</v>
      </c>
      <c r="Z50" s="18" t="s">
        <v>681</v>
      </c>
    </row>
    <row r="51" spans="1:26" x14ac:dyDescent="0.2">
      <c r="B51" s="85" t="s">
        <v>24</v>
      </c>
      <c r="C51" s="40" t="s">
        <v>730</v>
      </c>
      <c r="D51" s="241"/>
      <c r="E51" s="238" t="e">
        <f>IF($L$4="No",MAX(C45,D45,E45)+E11,IF($L$4="K8",MAX(C45,D45,E45)+E13,MAX(C45,D45,E45)+'Data Entry Page'!C21))</f>
        <v>#N/A</v>
      </c>
      <c r="F51" s="238" t="e">
        <f>IF($L$4="No",MAX(D45,E45,F45)+F11,IF($L$4="K8",MAX(D45,E45,F45)+F13,MAX(D45,E45,F45)+'Data Entry Page'!D21))</f>
        <v>#N/A</v>
      </c>
      <c r="G51" s="238" t="e">
        <f>IF($L$4="No",MAX(E45,F45,G45)+G11,IF($L$4="K8",MAX(E45,F45,G45)+G13,MAX(E45,F45,G45)+'Data Entry Page'!E21))</f>
        <v>#N/A</v>
      </c>
      <c r="H51" s="238" t="e">
        <f>IF($L$4="No",MAX(F45,G45,H45)+H11,IF($L$4="K8",MAX(F45,G45,H45)+H13,MAX(F45,G45,H45)+'Data Entry Page'!F21))</f>
        <v>#N/A</v>
      </c>
      <c r="I51" s="238" t="e">
        <f>IF($L$4="No",MAX(G45,H45,I45)+I11,IF($L$4="K8",MAX(G45,H45,I45)+I13,MAX(G45,H45,I45)+'Data Entry Page'!G21))</f>
        <v>#N/A</v>
      </c>
      <c r="J51" s="238" t="e">
        <f>IF($L$4="No",MAX(H45,I45,J45)+J11,IF($L$4="K8",MAX(H45,I45,J45)+J13,MAX(H45,I45,J45)+'Data Entry Page'!H21))</f>
        <v>#N/A</v>
      </c>
      <c r="K51" s="238" t="e">
        <f>IF($L$4="No",MAX(I45,J45,K45)+K11,IF($L$4="K8",MAX(I45,J45,K45)+K13,MAX(I45,J45,K45)+'Data Entry Page'!I21))</f>
        <v>#N/A</v>
      </c>
      <c r="L51" s="239" t="e">
        <f>IF($L$4="No",MAX(J45,K45,L45)+L11,IF($L$4="K8",MAX(J45,K45,L45)+L13,MAX(J45,K45,L45)+'Data Entry Page'!J21))</f>
        <v>#N/A</v>
      </c>
      <c r="X51" s="67">
        <v>10090</v>
      </c>
      <c r="Y51" t="s">
        <v>180</v>
      </c>
      <c r="Z51" s="18" t="s">
        <v>681</v>
      </c>
    </row>
    <row r="52" spans="1:26" x14ac:dyDescent="0.2">
      <c r="B52" s="85"/>
      <c r="C52" s="70" t="s">
        <v>107</v>
      </c>
      <c r="D52" s="241"/>
      <c r="E52" s="51"/>
      <c r="F52" s="51"/>
      <c r="G52" s="51"/>
      <c r="H52" s="51"/>
      <c r="I52" s="51"/>
      <c r="J52" s="51"/>
      <c r="K52" s="51"/>
      <c r="L52" s="245"/>
      <c r="Z52" s="18"/>
    </row>
    <row r="53" spans="1:26" x14ac:dyDescent="0.2">
      <c r="B53" s="85"/>
      <c r="C53" s="70"/>
      <c r="D53" s="241"/>
      <c r="E53" s="51"/>
      <c r="F53" s="51"/>
      <c r="G53" s="51"/>
      <c r="H53" s="51"/>
      <c r="I53" s="51"/>
      <c r="J53" s="51"/>
      <c r="K53" s="51"/>
      <c r="L53" s="245"/>
      <c r="Z53" s="18"/>
    </row>
    <row r="54" spans="1:26" x14ac:dyDescent="0.2">
      <c r="B54" s="85" t="s">
        <v>801</v>
      </c>
      <c r="C54" s="244" t="s">
        <v>719</v>
      </c>
      <c r="D54" s="40"/>
      <c r="E54" s="51">
        <f>MAX(C48,D48,E48)+'Data Entry Page'!C22</f>
        <v>0</v>
      </c>
      <c r="F54" s="51">
        <f>MAX(D48,E48,F48)+'Data Entry Page'!D22</f>
        <v>0</v>
      </c>
      <c r="G54" s="51">
        <f>MAX(E48,F48,G48)+'Data Entry Page'!E22</f>
        <v>0</v>
      </c>
      <c r="H54" s="51">
        <f>MAX(F48,G48,H48)+'Data Entry Page'!F22</f>
        <v>0</v>
      </c>
      <c r="I54" s="51">
        <f>MAX(G48,H48,I48)+'Data Entry Page'!G22</f>
        <v>0</v>
      </c>
      <c r="J54" s="51">
        <f>MAX(H48,I48,J48)+'Data Entry Page'!H22</f>
        <v>0</v>
      </c>
      <c r="K54" s="51">
        <f>MAX(I48,J48,K48)+'Data Entry Page'!I22</f>
        <v>0</v>
      </c>
      <c r="L54" s="245">
        <f>MAX(J48,K48,L48)+'Data Entry Page'!J22</f>
        <v>0</v>
      </c>
      <c r="Z54" s="18"/>
    </row>
    <row r="55" spans="1:26" ht="13.5" thickBot="1" x14ac:dyDescent="0.25">
      <c r="B55" s="246"/>
      <c r="C55" s="247" t="s">
        <v>107</v>
      </c>
      <c r="D55" s="168"/>
      <c r="E55" s="247"/>
      <c r="F55" s="247"/>
      <c r="G55" s="247"/>
      <c r="H55" s="247"/>
      <c r="I55" s="247"/>
      <c r="J55" s="247"/>
      <c r="K55" s="247"/>
      <c r="L55" s="69"/>
      <c r="Z55" s="18"/>
    </row>
    <row r="56" spans="1:26" ht="15.75" thickBot="1" x14ac:dyDescent="0.3">
      <c r="B56" s="351" t="s">
        <v>736</v>
      </c>
      <c r="C56" s="168"/>
      <c r="D56" s="168"/>
      <c r="E56" s="352"/>
      <c r="F56" s="352"/>
      <c r="G56" s="352"/>
      <c r="H56" s="352"/>
      <c r="I56" s="247"/>
      <c r="J56" s="247"/>
      <c r="K56" s="247"/>
      <c r="L56" s="69"/>
      <c r="X56" s="67">
        <v>10092</v>
      </c>
      <c r="Y56" t="s">
        <v>182</v>
      </c>
      <c r="Z56" s="18" t="s">
        <v>681</v>
      </c>
    </row>
    <row r="57" spans="1:26" x14ac:dyDescent="0.2">
      <c r="B57" s="248" t="s">
        <v>735</v>
      </c>
      <c r="C57" s="41"/>
      <c r="D57" s="41"/>
      <c r="E57" s="72"/>
      <c r="F57" s="72"/>
      <c r="G57" s="72"/>
      <c r="H57" s="72"/>
      <c r="I57" s="72"/>
      <c r="J57" s="72"/>
      <c r="K57" s="72"/>
      <c r="L57" s="72"/>
      <c r="N57" s="18"/>
      <c r="P57" s="16"/>
      <c r="X57" s="67">
        <v>10093</v>
      </c>
      <c r="Y57" t="s">
        <v>183</v>
      </c>
      <c r="Z57" s="18" t="s">
        <v>681</v>
      </c>
    </row>
    <row r="58" spans="1:26" x14ac:dyDescent="0.2">
      <c r="A58" s="19"/>
      <c r="B58" s="40"/>
      <c r="C58" s="40"/>
      <c r="D58" s="40"/>
      <c r="E58" s="40"/>
      <c r="F58" s="40"/>
      <c r="G58" s="40"/>
      <c r="H58" s="40"/>
      <c r="I58" s="40"/>
      <c r="J58" s="40"/>
      <c r="K58" s="40"/>
      <c r="L58" s="40"/>
      <c r="M58" s="19"/>
      <c r="X58" s="67">
        <v>11076</v>
      </c>
      <c r="Y58" t="s">
        <v>184</v>
      </c>
      <c r="Z58" s="18" t="s">
        <v>681</v>
      </c>
    </row>
    <row r="59" spans="1:26" x14ac:dyDescent="0.2">
      <c r="A59" s="19"/>
      <c r="B59" s="145"/>
      <c r="C59" s="19"/>
      <c r="D59" s="19"/>
      <c r="E59" s="36"/>
      <c r="F59" s="36"/>
      <c r="G59" s="36"/>
      <c r="H59" s="36"/>
      <c r="I59" s="36"/>
      <c r="J59" s="36"/>
      <c r="K59" s="36"/>
      <c r="L59" s="36"/>
      <c r="M59" s="19"/>
      <c r="X59" s="67">
        <v>11078</v>
      </c>
      <c r="Y59" t="s">
        <v>185</v>
      </c>
      <c r="Z59" s="18" t="s">
        <v>681</v>
      </c>
    </row>
    <row r="60" spans="1:26" x14ac:dyDescent="0.2">
      <c r="A60" s="19"/>
      <c r="B60" s="19"/>
      <c r="C60" s="19"/>
      <c r="D60" s="19"/>
      <c r="E60" s="19"/>
      <c r="F60" s="19"/>
      <c r="G60" s="19"/>
      <c r="H60" s="19"/>
      <c r="I60" s="19"/>
      <c r="J60" s="19"/>
      <c r="K60" s="19"/>
      <c r="L60" s="19"/>
      <c r="M60" s="19"/>
      <c r="X60" s="67">
        <v>11079</v>
      </c>
      <c r="Y60" t="s">
        <v>186</v>
      </c>
      <c r="Z60" s="18" t="s">
        <v>681</v>
      </c>
    </row>
    <row r="61" spans="1:26" x14ac:dyDescent="0.2">
      <c r="A61" s="19"/>
      <c r="B61" s="19"/>
      <c r="C61" s="19"/>
      <c r="D61" s="19"/>
      <c r="E61" s="19"/>
      <c r="F61" s="19"/>
      <c r="G61" s="19"/>
      <c r="H61" s="19"/>
      <c r="I61" s="19"/>
      <c r="J61" s="19"/>
      <c r="K61" s="19"/>
      <c r="L61" s="19"/>
      <c r="M61" s="19"/>
      <c r="X61" s="67">
        <v>11082</v>
      </c>
      <c r="Y61" t="s">
        <v>187</v>
      </c>
      <c r="Z61" s="18" t="s">
        <v>681</v>
      </c>
    </row>
    <row r="62" spans="1:26" x14ac:dyDescent="0.2">
      <c r="A62" s="19"/>
      <c r="B62" s="145"/>
      <c r="C62" s="23"/>
      <c r="D62" s="19"/>
      <c r="E62" s="36"/>
      <c r="F62" s="36"/>
      <c r="G62" s="36"/>
      <c r="H62" s="36"/>
      <c r="I62" s="36"/>
      <c r="J62" s="36"/>
      <c r="K62" s="36"/>
      <c r="L62" s="36"/>
      <c r="M62" s="19"/>
      <c r="X62" s="67">
        <v>12108</v>
      </c>
      <c r="Y62" t="s">
        <v>188</v>
      </c>
      <c r="Z62" s="18" t="s">
        <v>681</v>
      </c>
    </row>
    <row r="63" spans="1:26" x14ac:dyDescent="0.2">
      <c r="A63" s="19"/>
      <c r="B63" s="19"/>
      <c r="C63" s="19"/>
      <c r="D63" s="19"/>
      <c r="E63" s="19"/>
      <c r="F63" s="19"/>
      <c r="G63" s="19"/>
      <c r="H63" s="19"/>
      <c r="I63" s="19"/>
      <c r="J63" s="19"/>
      <c r="K63" s="19"/>
      <c r="L63" s="19"/>
      <c r="M63" s="19"/>
      <c r="X63" s="67">
        <v>12109</v>
      </c>
      <c r="Y63" t="s">
        <v>189</v>
      </c>
      <c r="Z63" s="18" t="s">
        <v>681</v>
      </c>
    </row>
    <row r="64" spans="1:26" x14ac:dyDescent="0.2">
      <c r="A64" s="19"/>
      <c r="B64" s="19"/>
      <c r="C64" s="19"/>
      <c r="D64" s="19"/>
      <c r="E64" s="19"/>
      <c r="F64" s="19"/>
      <c r="G64" s="19"/>
      <c r="H64" s="19"/>
      <c r="I64" s="19"/>
      <c r="J64" s="19"/>
      <c r="K64" s="19"/>
      <c r="L64" s="19"/>
      <c r="M64" s="19"/>
      <c r="X64" s="67">
        <v>12110</v>
      </c>
      <c r="Y64" t="s">
        <v>190</v>
      </c>
      <c r="Z64" s="18" t="s">
        <v>681</v>
      </c>
    </row>
    <row r="65" spans="24:26" x14ac:dyDescent="0.2">
      <c r="X65" s="67">
        <v>13054</v>
      </c>
      <c r="Y65" t="s">
        <v>191</v>
      </c>
      <c r="Z65" s="18" t="s">
        <v>681</v>
      </c>
    </row>
    <row r="66" spans="24:26" x14ac:dyDescent="0.2">
      <c r="X66" s="67">
        <v>13055</v>
      </c>
      <c r="Y66" t="s">
        <v>192</v>
      </c>
      <c r="Z66" s="18" t="s">
        <v>681</v>
      </c>
    </row>
    <row r="67" spans="24:26" x14ac:dyDescent="0.2">
      <c r="X67" s="67">
        <v>13057</v>
      </c>
      <c r="Y67" t="s">
        <v>193</v>
      </c>
      <c r="Z67" s="73" t="s">
        <v>685</v>
      </c>
    </row>
    <row r="68" spans="24:26" x14ac:dyDescent="0.2">
      <c r="X68" s="67">
        <v>13058</v>
      </c>
      <c r="Y68" t="s">
        <v>194</v>
      </c>
      <c r="Z68" s="73" t="s">
        <v>685</v>
      </c>
    </row>
    <row r="69" spans="24:26" x14ac:dyDescent="0.2">
      <c r="X69" s="67">
        <v>13059</v>
      </c>
      <c r="Y69" t="s">
        <v>195</v>
      </c>
      <c r="Z69" s="18" t="s">
        <v>681</v>
      </c>
    </row>
    <row r="70" spans="24:26" x14ac:dyDescent="0.2">
      <c r="X70" s="67">
        <v>13060</v>
      </c>
      <c r="Y70" t="s">
        <v>196</v>
      </c>
      <c r="Z70" s="73" t="s">
        <v>685</v>
      </c>
    </row>
    <row r="71" spans="24:26" x14ac:dyDescent="0.2">
      <c r="X71" s="67">
        <v>13061</v>
      </c>
      <c r="Y71" t="s">
        <v>197</v>
      </c>
      <c r="Z71" s="18" t="s">
        <v>681</v>
      </c>
    </row>
    <row r="72" spans="24:26" x14ac:dyDescent="0.2">
      <c r="X72" s="67">
        <v>13062</v>
      </c>
      <c r="Y72" t="s">
        <v>198</v>
      </c>
      <c r="Z72" s="73" t="s">
        <v>685</v>
      </c>
    </row>
    <row r="73" spans="24:26" x14ac:dyDescent="0.2">
      <c r="X73" s="67">
        <v>14126</v>
      </c>
      <c r="Y73" t="s">
        <v>199</v>
      </c>
      <c r="Z73" s="18" t="s">
        <v>681</v>
      </c>
    </row>
    <row r="74" spans="24:26" x14ac:dyDescent="0.2">
      <c r="X74" s="67">
        <v>14127</v>
      </c>
      <c r="Y74" t="s">
        <v>200</v>
      </c>
      <c r="Z74" s="18" t="s">
        <v>681</v>
      </c>
    </row>
    <row r="75" spans="24:26" x14ac:dyDescent="0.2">
      <c r="X75" s="67">
        <v>14129</v>
      </c>
      <c r="Y75" t="s">
        <v>201</v>
      </c>
      <c r="Z75" s="18" t="s">
        <v>681</v>
      </c>
    </row>
    <row r="76" spans="24:26" x14ac:dyDescent="0.2">
      <c r="X76" s="67">
        <v>14130</v>
      </c>
      <c r="Y76" t="s">
        <v>202</v>
      </c>
      <c r="Z76" s="18" t="s">
        <v>681</v>
      </c>
    </row>
    <row r="77" spans="24:26" x14ac:dyDescent="0.2">
      <c r="X77" s="67">
        <v>15001</v>
      </c>
      <c r="Y77" t="s">
        <v>203</v>
      </c>
      <c r="Z77" s="18" t="s">
        <v>681</v>
      </c>
    </row>
    <row r="78" spans="24:26" x14ac:dyDescent="0.2">
      <c r="X78" s="67">
        <v>15002</v>
      </c>
      <c r="Y78" t="s">
        <v>204</v>
      </c>
      <c r="Z78" s="18" t="s">
        <v>681</v>
      </c>
    </row>
    <row r="79" spans="24:26" x14ac:dyDescent="0.2">
      <c r="X79" s="67">
        <v>15003</v>
      </c>
      <c r="Y79" t="s">
        <v>205</v>
      </c>
      <c r="Z79" s="18" t="s">
        <v>681</v>
      </c>
    </row>
    <row r="80" spans="24:26" x14ac:dyDescent="0.2">
      <c r="X80" s="67">
        <v>15004</v>
      </c>
      <c r="Y80" t="s">
        <v>206</v>
      </c>
      <c r="Z80" s="18" t="s">
        <v>681</v>
      </c>
    </row>
    <row r="81" spans="24:26" x14ac:dyDescent="0.2">
      <c r="X81" s="67">
        <v>16090</v>
      </c>
      <c r="Y81" t="s">
        <v>207</v>
      </c>
      <c r="Z81" s="18" t="s">
        <v>681</v>
      </c>
    </row>
    <row r="82" spans="24:26" x14ac:dyDescent="0.2">
      <c r="X82" s="67">
        <v>16092</v>
      </c>
      <c r="Y82" t="s">
        <v>208</v>
      </c>
      <c r="Z82" s="18" t="s">
        <v>681</v>
      </c>
    </row>
    <row r="83" spans="24:26" x14ac:dyDescent="0.2">
      <c r="X83" s="67">
        <v>16094</v>
      </c>
      <c r="Y83" t="s">
        <v>209</v>
      </c>
      <c r="Z83" s="18" t="s">
        <v>681</v>
      </c>
    </row>
    <row r="84" spans="24:26" x14ac:dyDescent="0.2">
      <c r="X84" s="67">
        <v>16096</v>
      </c>
      <c r="Y84" t="s">
        <v>210</v>
      </c>
      <c r="Z84" s="18" t="s">
        <v>681</v>
      </c>
    </row>
    <row r="85" spans="24:26" x14ac:dyDescent="0.2">
      <c r="X85" s="67">
        <v>16097</v>
      </c>
      <c r="Y85" t="s">
        <v>211</v>
      </c>
      <c r="Z85" s="73" t="s">
        <v>685</v>
      </c>
    </row>
    <row r="86" spans="24:26" x14ac:dyDescent="0.2">
      <c r="X86" s="67">
        <v>17121</v>
      </c>
      <c r="Y86" t="s">
        <v>212</v>
      </c>
      <c r="Z86" s="18" t="s">
        <v>681</v>
      </c>
    </row>
    <row r="87" spans="24:26" x14ac:dyDescent="0.2">
      <c r="X87" s="67">
        <v>17122</v>
      </c>
      <c r="Y87" t="s">
        <v>213</v>
      </c>
      <c r="Z87" s="18" t="s">
        <v>681</v>
      </c>
    </row>
    <row r="88" spans="24:26" x14ac:dyDescent="0.2">
      <c r="X88" s="67">
        <v>17124</v>
      </c>
      <c r="Y88" t="s">
        <v>214</v>
      </c>
      <c r="Z88" s="18" t="s">
        <v>681</v>
      </c>
    </row>
    <row r="89" spans="24:26" x14ac:dyDescent="0.2">
      <c r="X89" s="67">
        <v>17125</v>
      </c>
      <c r="Y89" t="s">
        <v>215</v>
      </c>
      <c r="Z89" s="18" t="s">
        <v>681</v>
      </c>
    </row>
    <row r="90" spans="24:26" x14ac:dyDescent="0.2">
      <c r="X90" s="67">
        <v>17126</v>
      </c>
      <c r="Y90" t="s">
        <v>216</v>
      </c>
      <c r="Z90" s="18" t="s">
        <v>681</v>
      </c>
    </row>
    <row r="91" spans="24:26" x14ac:dyDescent="0.2">
      <c r="X91" s="67">
        <v>18047</v>
      </c>
      <c r="Y91" t="s">
        <v>217</v>
      </c>
      <c r="Z91" s="18" t="s">
        <v>681</v>
      </c>
    </row>
    <row r="92" spans="24:26" x14ac:dyDescent="0.2">
      <c r="X92" s="67">
        <v>18050</v>
      </c>
      <c r="Y92" t="s">
        <v>218</v>
      </c>
      <c r="Z92" s="18" t="s">
        <v>681</v>
      </c>
    </row>
    <row r="93" spans="24:26" x14ac:dyDescent="0.2">
      <c r="X93" s="67">
        <v>19139</v>
      </c>
      <c r="Y93" t="s">
        <v>219</v>
      </c>
      <c r="Z93" s="18" t="s">
        <v>681</v>
      </c>
    </row>
    <row r="94" spans="24:26" x14ac:dyDescent="0.2">
      <c r="X94" s="67">
        <v>19140</v>
      </c>
      <c r="Y94" t="s">
        <v>220</v>
      </c>
      <c r="Z94" s="73" t="s">
        <v>685</v>
      </c>
    </row>
    <row r="95" spans="24:26" x14ac:dyDescent="0.2">
      <c r="X95" s="67">
        <v>19142</v>
      </c>
      <c r="Y95" t="s">
        <v>221</v>
      </c>
      <c r="Z95" s="18" t="s">
        <v>681</v>
      </c>
    </row>
    <row r="96" spans="24:26" x14ac:dyDescent="0.2">
      <c r="X96" s="67">
        <v>19144</v>
      </c>
      <c r="Y96" t="s">
        <v>222</v>
      </c>
      <c r="Z96" s="18" t="s">
        <v>681</v>
      </c>
    </row>
    <row r="97" spans="24:26" x14ac:dyDescent="0.2">
      <c r="X97" s="67">
        <v>19147</v>
      </c>
      <c r="Y97" t="s">
        <v>223</v>
      </c>
      <c r="Z97" s="73" t="s">
        <v>685</v>
      </c>
    </row>
    <row r="98" spans="24:26" x14ac:dyDescent="0.2">
      <c r="X98" s="67">
        <v>19148</v>
      </c>
      <c r="Y98" t="s">
        <v>224</v>
      </c>
      <c r="Z98" s="18" t="s">
        <v>681</v>
      </c>
    </row>
    <row r="99" spans="24:26" x14ac:dyDescent="0.2">
      <c r="X99" s="67">
        <v>19149</v>
      </c>
      <c r="Y99" t="s">
        <v>225</v>
      </c>
      <c r="Z99" s="18" t="s">
        <v>681</v>
      </c>
    </row>
    <row r="100" spans="24:26" x14ac:dyDescent="0.2">
      <c r="X100" s="67">
        <v>19150</v>
      </c>
      <c r="Y100" t="s">
        <v>226</v>
      </c>
      <c r="Z100" s="18" t="s">
        <v>681</v>
      </c>
    </row>
    <row r="101" spans="24:26" x14ac:dyDescent="0.2">
      <c r="X101" s="67">
        <v>19151</v>
      </c>
      <c r="Y101" t="s">
        <v>227</v>
      </c>
      <c r="Z101" s="18" t="s">
        <v>681</v>
      </c>
    </row>
    <row r="102" spans="24:26" x14ac:dyDescent="0.2">
      <c r="X102" s="67">
        <v>19152</v>
      </c>
      <c r="Y102" t="s">
        <v>228</v>
      </c>
      <c r="Z102" s="18" t="s">
        <v>686</v>
      </c>
    </row>
    <row r="103" spans="24:26" x14ac:dyDescent="0.2">
      <c r="X103" s="67">
        <v>20001</v>
      </c>
      <c r="Y103" t="s">
        <v>230</v>
      </c>
      <c r="Z103" s="18" t="s">
        <v>681</v>
      </c>
    </row>
    <row r="104" spans="24:26" x14ac:dyDescent="0.2">
      <c r="X104" s="67">
        <v>20002</v>
      </c>
      <c r="Y104" t="s">
        <v>231</v>
      </c>
      <c r="Z104" s="18" t="s">
        <v>681</v>
      </c>
    </row>
    <row r="105" spans="24:26" x14ac:dyDescent="0.2">
      <c r="X105" s="67">
        <v>21148</v>
      </c>
      <c r="Y105" t="s">
        <v>232</v>
      </c>
      <c r="Z105" s="18" t="s">
        <v>681</v>
      </c>
    </row>
    <row r="106" spans="24:26" x14ac:dyDescent="0.2">
      <c r="X106" s="67">
        <v>21149</v>
      </c>
      <c r="Y106" t="s">
        <v>233</v>
      </c>
      <c r="Z106" s="18" t="s">
        <v>681</v>
      </c>
    </row>
    <row r="107" spans="24:26" x14ac:dyDescent="0.2">
      <c r="X107" s="67">
        <v>21150</v>
      </c>
      <c r="Y107" t="s">
        <v>234</v>
      </c>
      <c r="Z107" s="18" t="s">
        <v>681</v>
      </c>
    </row>
    <row r="108" spans="24:26" x14ac:dyDescent="0.2">
      <c r="X108" s="67">
        <v>21151</v>
      </c>
      <c r="Y108" t="s">
        <v>235</v>
      </c>
      <c r="Z108" s="18" t="s">
        <v>681</v>
      </c>
    </row>
    <row r="109" spans="24:26" x14ac:dyDescent="0.2">
      <c r="X109" s="67">
        <v>22088</v>
      </c>
      <c r="Y109" t="s">
        <v>236</v>
      </c>
      <c r="Z109" s="18" t="s">
        <v>681</v>
      </c>
    </row>
    <row r="110" spans="24:26" x14ac:dyDescent="0.2">
      <c r="X110" s="67">
        <v>22089</v>
      </c>
      <c r="Y110" t="s">
        <v>237</v>
      </c>
      <c r="Z110" s="18" t="s">
        <v>681</v>
      </c>
    </row>
    <row r="111" spans="24:26" x14ac:dyDescent="0.2">
      <c r="X111" s="67">
        <v>22090</v>
      </c>
      <c r="Y111" t="s">
        <v>238</v>
      </c>
      <c r="Z111" s="18" t="s">
        <v>681</v>
      </c>
    </row>
    <row r="112" spans="24:26" x14ac:dyDescent="0.2">
      <c r="X112" s="67">
        <v>22091</v>
      </c>
      <c r="Y112" t="s">
        <v>239</v>
      </c>
      <c r="Z112" s="18" t="s">
        <v>681</v>
      </c>
    </row>
    <row r="113" spans="24:26" x14ac:dyDescent="0.2">
      <c r="X113" s="67">
        <v>22092</v>
      </c>
      <c r="Y113" t="s">
        <v>240</v>
      </c>
      <c r="Z113" s="18" t="s">
        <v>681</v>
      </c>
    </row>
    <row r="114" spans="24:26" x14ac:dyDescent="0.2">
      <c r="X114" s="67">
        <v>22093</v>
      </c>
      <c r="Y114" t="s">
        <v>241</v>
      </c>
      <c r="Z114" s="18" t="s">
        <v>681</v>
      </c>
    </row>
    <row r="115" spans="24:26" x14ac:dyDescent="0.2">
      <c r="X115" s="67">
        <v>22094</v>
      </c>
      <c r="Y115" t="s">
        <v>242</v>
      </c>
      <c r="Z115" s="18" t="s">
        <v>681</v>
      </c>
    </row>
    <row r="116" spans="24:26" x14ac:dyDescent="0.2">
      <c r="X116" s="67">
        <v>23099</v>
      </c>
      <c r="Y116" t="s">
        <v>243</v>
      </c>
      <c r="Z116" s="73" t="s">
        <v>685</v>
      </c>
    </row>
    <row r="117" spans="24:26" x14ac:dyDescent="0.2">
      <c r="X117" s="67">
        <v>23101</v>
      </c>
      <c r="Y117" t="s">
        <v>244</v>
      </c>
      <c r="Z117" s="18" t="s">
        <v>681</v>
      </c>
    </row>
    <row r="118" spans="24:26" x14ac:dyDescent="0.2">
      <c r="X118" s="67">
        <v>24086</v>
      </c>
      <c r="Y118" t="s">
        <v>245</v>
      </c>
      <c r="Z118" s="18" t="s">
        <v>681</v>
      </c>
    </row>
    <row r="119" spans="24:26" x14ac:dyDescent="0.2">
      <c r="X119" s="67">
        <v>24087</v>
      </c>
      <c r="Y119" t="s">
        <v>246</v>
      </c>
      <c r="Z119" s="18" t="s">
        <v>681</v>
      </c>
    </row>
    <row r="120" spans="24:26" x14ac:dyDescent="0.2">
      <c r="X120" s="67">
        <v>24089</v>
      </c>
      <c r="Y120" t="s">
        <v>247</v>
      </c>
      <c r="Z120" s="18" t="s">
        <v>681</v>
      </c>
    </row>
    <row r="121" spans="24:26" x14ac:dyDescent="0.2">
      <c r="X121" s="67">
        <v>24090</v>
      </c>
      <c r="Y121" t="s">
        <v>248</v>
      </c>
      <c r="Z121" s="18" t="s">
        <v>681</v>
      </c>
    </row>
    <row r="122" spans="24:26" x14ac:dyDescent="0.2">
      <c r="X122" s="67">
        <v>24091</v>
      </c>
      <c r="Y122" t="s">
        <v>249</v>
      </c>
      <c r="Z122" s="73" t="s">
        <v>685</v>
      </c>
    </row>
    <row r="123" spans="24:26" x14ac:dyDescent="0.2">
      <c r="X123" s="67">
        <v>24093</v>
      </c>
      <c r="Y123" t="s">
        <v>250</v>
      </c>
      <c r="Z123" s="18" t="s">
        <v>681</v>
      </c>
    </row>
    <row r="124" spans="24:26" x14ac:dyDescent="0.2">
      <c r="X124" s="67">
        <v>25001</v>
      </c>
      <c r="Y124" t="s">
        <v>251</v>
      </c>
      <c r="Z124" s="18" t="s">
        <v>681</v>
      </c>
    </row>
    <row r="125" spans="24:26" x14ac:dyDescent="0.2">
      <c r="X125" s="67">
        <v>25002</v>
      </c>
      <c r="Y125" t="s">
        <v>252</v>
      </c>
      <c r="Z125" s="18" t="s">
        <v>681</v>
      </c>
    </row>
    <row r="126" spans="24:26" x14ac:dyDescent="0.2">
      <c r="X126" s="67">
        <v>25003</v>
      </c>
      <c r="Y126" t="s">
        <v>253</v>
      </c>
      <c r="Z126" s="18" t="s">
        <v>681</v>
      </c>
    </row>
    <row r="127" spans="24:26" x14ac:dyDescent="0.2">
      <c r="X127" s="67">
        <v>26001</v>
      </c>
      <c r="Y127" t="s">
        <v>254</v>
      </c>
      <c r="Z127" s="18" t="s">
        <v>681</v>
      </c>
    </row>
    <row r="128" spans="24:26" x14ac:dyDescent="0.2">
      <c r="X128" s="67">
        <v>26002</v>
      </c>
      <c r="Y128" t="s">
        <v>255</v>
      </c>
      <c r="Z128" s="18" t="s">
        <v>681</v>
      </c>
    </row>
    <row r="129" spans="24:26" x14ac:dyDescent="0.2">
      <c r="X129" s="67">
        <v>26005</v>
      </c>
      <c r="Y129" t="s">
        <v>256</v>
      </c>
      <c r="Z129" s="18" t="s">
        <v>681</v>
      </c>
    </row>
    <row r="130" spans="24:26" x14ac:dyDescent="0.2">
      <c r="X130" s="67">
        <v>26006</v>
      </c>
      <c r="Y130" t="s">
        <v>257</v>
      </c>
      <c r="Z130" s="18" t="s">
        <v>681</v>
      </c>
    </row>
    <row r="131" spans="24:26" x14ac:dyDescent="0.2">
      <c r="X131" s="67">
        <v>27055</v>
      </c>
      <c r="Y131" t="s">
        <v>258</v>
      </c>
      <c r="Z131" s="73" t="s">
        <v>685</v>
      </c>
    </row>
    <row r="132" spans="24:26" x14ac:dyDescent="0.2">
      <c r="X132" s="67">
        <v>27056</v>
      </c>
      <c r="Y132" t="s">
        <v>259</v>
      </c>
      <c r="Z132" s="18" t="s">
        <v>681</v>
      </c>
    </row>
    <row r="133" spans="24:26" x14ac:dyDescent="0.2">
      <c r="X133" s="67">
        <v>27057</v>
      </c>
      <c r="Y133" t="s">
        <v>260</v>
      </c>
      <c r="Z133" s="18" t="s">
        <v>681</v>
      </c>
    </row>
    <row r="134" spans="24:26" x14ac:dyDescent="0.2">
      <c r="X134" s="67">
        <v>27058</v>
      </c>
      <c r="Y134" t="s">
        <v>261</v>
      </c>
      <c r="Z134" s="18" t="s">
        <v>681</v>
      </c>
    </row>
    <row r="135" spans="24:26" x14ac:dyDescent="0.2">
      <c r="X135" s="67">
        <v>27059</v>
      </c>
      <c r="Y135" t="s">
        <v>262</v>
      </c>
      <c r="Z135" s="18" t="s">
        <v>681</v>
      </c>
    </row>
    <row r="136" spans="24:26" x14ac:dyDescent="0.2">
      <c r="X136" s="67">
        <v>27061</v>
      </c>
      <c r="Y136" t="s">
        <v>263</v>
      </c>
      <c r="Z136" s="18" t="s">
        <v>681</v>
      </c>
    </row>
    <row r="137" spans="24:26" x14ac:dyDescent="0.2">
      <c r="X137" s="67">
        <v>28101</v>
      </c>
      <c r="Y137" t="s">
        <v>264</v>
      </c>
      <c r="Z137" s="18" t="s">
        <v>681</v>
      </c>
    </row>
    <row r="138" spans="24:26" x14ac:dyDescent="0.2">
      <c r="X138" s="67">
        <v>28102</v>
      </c>
      <c r="Y138" t="s">
        <v>265</v>
      </c>
      <c r="Z138" s="18" t="s">
        <v>681</v>
      </c>
    </row>
    <row r="139" spans="24:26" x14ac:dyDescent="0.2">
      <c r="X139" s="67">
        <v>28103</v>
      </c>
      <c r="Y139" t="s">
        <v>266</v>
      </c>
      <c r="Z139" s="18" t="s">
        <v>681</v>
      </c>
    </row>
    <row r="140" spans="24:26" x14ac:dyDescent="0.2">
      <c r="X140" s="67">
        <v>29001</v>
      </c>
      <c r="Y140" t="s">
        <v>267</v>
      </c>
      <c r="Z140" s="18" t="s">
        <v>681</v>
      </c>
    </row>
    <row r="141" spans="24:26" x14ac:dyDescent="0.2">
      <c r="X141" s="67">
        <v>29002</v>
      </c>
      <c r="Y141" t="s">
        <v>268</v>
      </c>
      <c r="Z141" s="18" t="s">
        <v>681</v>
      </c>
    </row>
    <row r="142" spans="24:26" x14ac:dyDescent="0.2">
      <c r="X142" s="67">
        <v>29003</v>
      </c>
      <c r="Y142" t="s">
        <v>269</v>
      </c>
      <c r="Z142" s="18" t="s">
        <v>681</v>
      </c>
    </row>
    <row r="143" spans="24:26" x14ac:dyDescent="0.2">
      <c r="X143" s="67">
        <v>29004</v>
      </c>
      <c r="Y143" t="s">
        <v>270</v>
      </c>
      <c r="Z143" s="18" t="s">
        <v>681</v>
      </c>
    </row>
    <row r="144" spans="24:26" x14ac:dyDescent="0.2">
      <c r="X144" s="67">
        <v>30093</v>
      </c>
      <c r="Y144" t="s">
        <v>271</v>
      </c>
      <c r="Z144" s="18" t="s">
        <v>681</v>
      </c>
    </row>
    <row r="145" spans="24:26" x14ac:dyDescent="0.2">
      <c r="X145" s="67">
        <v>31116</v>
      </c>
      <c r="Y145" t="s">
        <v>272</v>
      </c>
      <c r="Z145" s="18" t="s">
        <v>681</v>
      </c>
    </row>
    <row r="146" spans="24:26" x14ac:dyDescent="0.2">
      <c r="X146" s="67">
        <v>31117</v>
      </c>
      <c r="Y146" t="s">
        <v>273</v>
      </c>
      <c r="Z146" s="18" t="s">
        <v>681</v>
      </c>
    </row>
    <row r="147" spans="24:26" x14ac:dyDescent="0.2">
      <c r="X147" s="67">
        <v>31118</v>
      </c>
      <c r="Y147" t="s">
        <v>274</v>
      </c>
      <c r="Z147" s="18" t="s">
        <v>681</v>
      </c>
    </row>
    <row r="148" spans="24:26" x14ac:dyDescent="0.2">
      <c r="X148" s="67">
        <v>31121</v>
      </c>
      <c r="Y148" t="s">
        <v>275</v>
      </c>
      <c r="Z148" s="18" t="s">
        <v>681</v>
      </c>
    </row>
    <row r="149" spans="24:26" x14ac:dyDescent="0.2">
      <c r="X149" s="67">
        <v>31122</v>
      </c>
      <c r="Y149" t="s">
        <v>276</v>
      </c>
      <c r="Z149" s="18" t="s">
        <v>681</v>
      </c>
    </row>
    <row r="150" spans="24:26" x14ac:dyDescent="0.2">
      <c r="X150" s="67">
        <v>32054</v>
      </c>
      <c r="Y150" t="s">
        <v>277</v>
      </c>
      <c r="Z150" s="18" t="s">
        <v>681</v>
      </c>
    </row>
    <row r="151" spans="24:26" x14ac:dyDescent="0.2">
      <c r="X151" s="67">
        <v>32055</v>
      </c>
      <c r="Y151" t="s">
        <v>278</v>
      </c>
      <c r="Z151" s="18" t="s">
        <v>681</v>
      </c>
    </row>
    <row r="152" spans="24:26" x14ac:dyDescent="0.2">
      <c r="X152" s="67">
        <v>32056</v>
      </c>
      <c r="Y152" t="s">
        <v>279</v>
      </c>
      <c r="Z152" s="18" t="s">
        <v>681</v>
      </c>
    </row>
    <row r="153" spans="24:26" x14ac:dyDescent="0.2">
      <c r="X153" s="67">
        <v>32058</v>
      </c>
      <c r="Y153" t="s">
        <v>280</v>
      </c>
      <c r="Z153" s="18" t="s">
        <v>681</v>
      </c>
    </row>
    <row r="154" spans="24:26" x14ac:dyDescent="0.2">
      <c r="X154" s="67">
        <v>33090</v>
      </c>
      <c r="Y154" t="s">
        <v>281</v>
      </c>
      <c r="Z154" s="18" t="s">
        <v>681</v>
      </c>
    </row>
    <row r="155" spans="24:26" x14ac:dyDescent="0.2">
      <c r="X155" s="67">
        <v>33091</v>
      </c>
      <c r="Y155" t="s">
        <v>282</v>
      </c>
      <c r="Z155" s="73" t="s">
        <v>685</v>
      </c>
    </row>
    <row r="156" spans="24:26" x14ac:dyDescent="0.2">
      <c r="X156" s="67">
        <v>33092</v>
      </c>
      <c r="Y156" t="s">
        <v>283</v>
      </c>
      <c r="Z156" s="73" t="s">
        <v>685</v>
      </c>
    </row>
    <row r="157" spans="24:26" x14ac:dyDescent="0.2">
      <c r="X157" s="67">
        <v>33093</v>
      </c>
      <c r="Y157" t="s">
        <v>284</v>
      </c>
      <c r="Z157" s="73" t="s">
        <v>685</v>
      </c>
    </row>
    <row r="158" spans="24:26" x14ac:dyDescent="0.2">
      <c r="X158" s="67">
        <v>33094</v>
      </c>
      <c r="Y158" t="s">
        <v>285</v>
      </c>
      <c r="Z158" s="73" t="s">
        <v>685</v>
      </c>
    </row>
    <row r="159" spans="24:26" x14ac:dyDescent="0.2">
      <c r="X159" s="67">
        <v>34121</v>
      </c>
      <c r="Y159" t="s">
        <v>286</v>
      </c>
      <c r="Z159" s="73" t="s">
        <v>685</v>
      </c>
    </row>
    <row r="160" spans="24:26" x14ac:dyDescent="0.2">
      <c r="X160" s="67">
        <v>34122</v>
      </c>
      <c r="Y160" t="s">
        <v>287</v>
      </c>
      <c r="Z160" s="73" t="s">
        <v>685</v>
      </c>
    </row>
    <row r="161" spans="24:26" x14ac:dyDescent="0.2">
      <c r="X161" s="67">
        <v>34124</v>
      </c>
      <c r="Y161" t="s">
        <v>288</v>
      </c>
      <c r="Z161" s="18" t="s">
        <v>681</v>
      </c>
    </row>
    <row r="162" spans="24:26" x14ac:dyDescent="0.2">
      <c r="X162" s="67">
        <v>35092</v>
      </c>
      <c r="Y162" t="s">
        <v>289</v>
      </c>
      <c r="Z162" s="18" t="s">
        <v>681</v>
      </c>
    </row>
    <row r="163" spans="24:26" x14ac:dyDescent="0.2">
      <c r="X163" s="67">
        <v>35093</v>
      </c>
      <c r="Y163" t="s">
        <v>290</v>
      </c>
      <c r="Z163" s="18" t="s">
        <v>681</v>
      </c>
    </row>
    <row r="164" spans="24:26" x14ac:dyDescent="0.2">
      <c r="X164" s="67">
        <v>35094</v>
      </c>
      <c r="Y164" t="s">
        <v>291</v>
      </c>
      <c r="Z164" s="18" t="s">
        <v>681</v>
      </c>
    </row>
    <row r="165" spans="24:26" x14ac:dyDescent="0.2">
      <c r="X165" s="67">
        <v>35097</v>
      </c>
      <c r="Y165" t="s">
        <v>292</v>
      </c>
      <c r="Z165" s="18" t="s">
        <v>681</v>
      </c>
    </row>
    <row r="166" spans="24:26" x14ac:dyDescent="0.2">
      <c r="X166" s="67">
        <v>35098</v>
      </c>
      <c r="Y166" t="s">
        <v>293</v>
      </c>
      <c r="Z166" s="18" t="s">
        <v>681</v>
      </c>
    </row>
    <row r="167" spans="24:26" x14ac:dyDescent="0.2">
      <c r="X167" s="67">
        <v>35099</v>
      </c>
      <c r="Y167" t="s">
        <v>294</v>
      </c>
      <c r="Z167" s="18" t="s">
        <v>681</v>
      </c>
    </row>
    <row r="168" spans="24:26" x14ac:dyDescent="0.2">
      <c r="X168" s="67">
        <v>35102</v>
      </c>
      <c r="Y168" t="s">
        <v>295</v>
      </c>
      <c r="Z168" s="18" t="s">
        <v>681</v>
      </c>
    </row>
    <row r="169" spans="24:26" x14ac:dyDescent="0.2">
      <c r="X169" s="67">
        <v>36123</v>
      </c>
      <c r="Y169" t="s">
        <v>296</v>
      </c>
      <c r="Z169" s="73" t="s">
        <v>685</v>
      </c>
    </row>
    <row r="170" spans="24:26" x14ac:dyDescent="0.2">
      <c r="X170" s="67">
        <v>36126</v>
      </c>
      <c r="Y170" t="s">
        <v>297</v>
      </c>
      <c r="Z170" s="18" t="s">
        <v>681</v>
      </c>
    </row>
    <row r="171" spans="24:26" x14ac:dyDescent="0.2">
      <c r="X171" s="67">
        <v>36131</v>
      </c>
      <c r="Y171" t="s">
        <v>298</v>
      </c>
      <c r="Z171" s="18" t="s">
        <v>681</v>
      </c>
    </row>
    <row r="172" spans="24:26" x14ac:dyDescent="0.2">
      <c r="X172" s="67">
        <v>36133</v>
      </c>
      <c r="Y172" t="s">
        <v>299</v>
      </c>
      <c r="Z172" s="73" t="s">
        <v>685</v>
      </c>
    </row>
    <row r="173" spans="24:26" x14ac:dyDescent="0.2">
      <c r="X173" s="67">
        <v>36134</v>
      </c>
      <c r="Y173" t="s">
        <v>300</v>
      </c>
      <c r="Z173" s="73" t="s">
        <v>685</v>
      </c>
    </row>
    <row r="174" spans="24:26" x14ac:dyDescent="0.2">
      <c r="X174" s="67">
        <v>36135</v>
      </c>
      <c r="Y174" t="s">
        <v>301</v>
      </c>
      <c r="Z174" s="73" t="s">
        <v>685</v>
      </c>
    </row>
    <row r="175" spans="24:26" x14ac:dyDescent="0.2">
      <c r="X175" s="67">
        <v>36136</v>
      </c>
      <c r="Y175" t="s">
        <v>302</v>
      </c>
      <c r="Z175" s="18" t="s">
        <v>681</v>
      </c>
    </row>
    <row r="176" spans="24:26" x14ac:dyDescent="0.2">
      <c r="X176" s="67">
        <v>36137</v>
      </c>
      <c r="Y176" t="s">
        <v>303</v>
      </c>
      <c r="Z176" s="18" t="s">
        <v>681</v>
      </c>
    </row>
    <row r="177" spans="24:26" x14ac:dyDescent="0.2">
      <c r="X177" s="67">
        <v>36138</v>
      </c>
      <c r="Y177" t="s">
        <v>304</v>
      </c>
      <c r="Z177" s="18" t="s">
        <v>681</v>
      </c>
    </row>
    <row r="178" spans="24:26" x14ac:dyDescent="0.2">
      <c r="X178" s="67">
        <v>36139</v>
      </c>
      <c r="Y178" t="s">
        <v>305</v>
      </c>
      <c r="Z178" s="18" t="s">
        <v>681</v>
      </c>
    </row>
    <row r="179" spans="24:26" x14ac:dyDescent="0.2">
      <c r="X179" s="67">
        <v>37037</v>
      </c>
      <c r="Y179" t="s">
        <v>306</v>
      </c>
      <c r="Z179" s="18" t="s">
        <v>681</v>
      </c>
    </row>
    <row r="180" spans="24:26" x14ac:dyDescent="0.2">
      <c r="X180" s="67">
        <v>37039</v>
      </c>
      <c r="Y180" t="s">
        <v>307</v>
      </c>
      <c r="Z180" s="18" t="s">
        <v>681</v>
      </c>
    </row>
    <row r="181" spans="24:26" x14ac:dyDescent="0.2">
      <c r="X181" s="67">
        <v>38044</v>
      </c>
      <c r="Y181" t="s">
        <v>308</v>
      </c>
      <c r="Z181" s="18" t="s">
        <v>681</v>
      </c>
    </row>
    <row r="182" spans="24:26" x14ac:dyDescent="0.2">
      <c r="X182" s="67">
        <v>38045</v>
      </c>
      <c r="Y182" t="s">
        <v>309</v>
      </c>
      <c r="Z182" s="18" t="s">
        <v>681</v>
      </c>
    </row>
    <row r="183" spans="24:26" x14ac:dyDescent="0.2">
      <c r="X183" s="67">
        <v>38046</v>
      </c>
      <c r="Y183" t="s">
        <v>310</v>
      </c>
      <c r="Z183" s="18" t="s">
        <v>681</v>
      </c>
    </row>
    <row r="184" spans="24:26" x14ac:dyDescent="0.2">
      <c r="X184" s="67">
        <v>39133</v>
      </c>
      <c r="Y184" t="s">
        <v>311</v>
      </c>
      <c r="Z184" s="18" t="s">
        <v>681</v>
      </c>
    </row>
    <row r="185" spans="24:26" x14ac:dyDescent="0.2">
      <c r="X185" s="67">
        <v>39134</v>
      </c>
      <c r="Y185" t="s">
        <v>312</v>
      </c>
      <c r="Z185" s="18" t="s">
        <v>681</v>
      </c>
    </row>
    <row r="186" spans="24:26" x14ac:dyDescent="0.2">
      <c r="X186" s="67">
        <v>39135</v>
      </c>
      <c r="Y186" t="s">
        <v>313</v>
      </c>
      <c r="Z186" s="18" t="s">
        <v>681</v>
      </c>
    </row>
    <row r="187" spans="24:26" x14ac:dyDescent="0.2">
      <c r="X187" s="67">
        <v>39136</v>
      </c>
      <c r="Y187" t="s">
        <v>314</v>
      </c>
      <c r="Z187" s="18" t="s">
        <v>681</v>
      </c>
    </row>
    <row r="188" spans="24:26" x14ac:dyDescent="0.2">
      <c r="X188" s="67">
        <v>39137</v>
      </c>
      <c r="Y188" t="s">
        <v>315</v>
      </c>
      <c r="Z188" s="18" t="s">
        <v>681</v>
      </c>
    </row>
    <row r="189" spans="24:26" x14ac:dyDescent="0.2">
      <c r="X189" s="67">
        <v>39139</v>
      </c>
      <c r="Y189" t="s">
        <v>316</v>
      </c>
      <c r="Z189" s="18" t="s">
        <v>681</v>
      </c>
    </row>
    <row r="190" spans="24:26" x14ac:dyDescent="0.2">
      <c r="X190" s="67">
        <v>39141</v>
      </c>
      <c r="Y190" t="s">
        <v>317</v>
      </c>
      <c r="Z190" s="18" t="s">
        <v>681</v>
      </c>
    </row>
    <row r="191" spans="24:26" x14ac:dyDescent="0.2">
      <c r="X191" s="67">
        <v>39142</v>
      </c>
      <c r="Y191" t="s">
        <v>318</v>
      </c>
      <c r="Z191" s="18" t="s">
        <v>681</v>
      </c>
    </row>
    <row r="192" spans="24:26" x14ac:dyDescent="0.2">
      <c r="X192" s="67">
        <v>40100</v>
      </c>
      <c r="Y192" t="s">
        <v>319</v>
      </c>
      <c r="Z192" s="18" t="s">
        <v>681</v>
      </c>
    </row>
    <row r="193" spans="24:26" x14ac:dyDescent="0.2">
      <c r="X193" s="67">
        <v>40101</v>
      </c>
      <c r="Y193" t="s">
        <v>320</v>
      </c>
      <c r="Z193" s="73" t="s">
        <v>685</v>
      </c>
    </row>
    <row r="194" spans="24:26" x14ac:dyDescent="0.2">
      <c r="X194" s="67">
        <v>40103</v>
      </c>
      <c r="Y194" t="s">
        <v>321</v>
      </c>
      <c r="Z194" s="73" t="s">
        <v>685</v>
      </c>
    </row>
    <row r="195" spans="24:26" x14ac:dyDescent="0.2">
      <c r="X195" s="67">
        <v>40104</v>
      </c>
      <c r="Y195" t="s">
        <v>322</v>
      </c>
      <c r="Z195" s="73" t="s">
        <v>685</v>
      </c>
    </row>
    <row r="196" spans="24:26" x14ac:dyDescent="0.2">
      <c r="X196" s="67">
        <v>40107</v>
      </c>
      <c r="Y196" t="s">
        <v>323</v>
      </c>
      <c r="Z196" s="18" t="s">
        <v>681</v>
      </c>
    </row>
    <row r="197" spans="24:26" x14ac:dyDescent="0.2">
      <c r="X197" s="67">
        <v>41001</v>
      </c>
      <c r="Y197" t="s">
        <v>324</v>
      </c>
      <c r="Z197" s="18" t="s">
        <v>681</v>
      </c>
    </row>
    <row r="198" spans="24:26" x14ac:dyDescent="0.2">
      <c r="X198" s="67">
        <v>41002</v>
      </c>
      <c r="Y198" t="s">
        <v>325</v>
      </c>
      <c r="Z198" s="18" t="s">
        <v>681</v>
      </c>
    </row>
    <row r="199" spans="24:26" x14ac:dyDescent="0.2">
      <c r="X199" s="67">
        <v>41003</v>
      </c>
      <c r="Y199" t="s">
        <v>326</v>
      </c>
      <c r="Z199" s="18" t="s">
        <v>681</v>
      </c>
    </row>
    <row r="200" spans="24:26" x14ac:dyDescent="0.2">
      <c r="X200" s="67">
        <v>41004</v>
      </c>
      <c r="Y200" t="s">
        <v>327</v>
      </c>
      <c r="Z200" s="18" t="s">
        <v>681</v>
      </c>
    </row>
    <row r="201" spans="24:26" x14ac:dyDescent="0.2">
      <c r="X201" s="67">
        <v>41005</v>
      </c>
      <c r="Y201" t="s">
        <v>328</v>
      </c>
      <c r="Z201" s="18" t="s">
        <v>681</v>
      </c>
    </row>
    <row r="202" spans="24:26" x14ac:dyDescent="0.2">
      <c r="X202" s="67">
        <v>42111</v>
      </c>
      <c r="Y202" t="s">
        <v>329</v>
      </c>
      <c r="Z202" s="18" t="s">
        <v>681</v>
      </c>
    </row>
    <row r="203" spans="24:26" x14ac:dyDescent="0.2">
      <c r="X203" s="67">
        <v>42113</v>
      </c>
      <c r="Y203" t="s">
        <v>330</v>
      </c>
      <c r="Z203" s="73" t="s">
        <v>685</v>
      </c>
    </row>
    <row r="204" spans="24:26" x14ac:dyDescent="0.2">
      <c r="X204" s="67">
        <v>42117</v>
      </c>
      <c r="Y204" t="s">
        <v>331</v>
      </c>
      <c r="Z204" s="18" t="s">
        <v>681</v>
      </c>
    </row>
    <row r="205" spans="24:26" x14ac:dyDescent="0.2">
      <c r="X205" s="67">
        <v>42118</v>
      </c>
      <c r="Y205" t="s">
        <v>332</v>
      </c>
      <c r="Z205" s="73" t="s">
        <v>685</v>
      </c>
    </row>
    <row r="206" spans="24:26" x14ac:dyDescent="0.2">
      <c r="X206" s="67">
        <v>42119</v>
      </c>
      <c r="Y206" t="s">
        <v>333</v>
      </c>
      <c r="Z206" s="73" t="s">
        <v>685</v>
      </c>
    </row>
    <row r="207" spans="24:26" x14ac:dyDescent="0.2">
      <c r="X207" s="67">
        <v>42121</v>
      </c>
      <c r="Y207" t="s">
        <v>334</v>
      </c>
      <c r="Z207" s="18" t="s">
        <v>681</v>
      </c>
    </row>
    <row r="208" spans="24:26" x14ac:dyDescent="0.2">
      <c r="X208" s="67">
        <v>42124</v>
      </c>
      <c r="Y208" t="s">
        <v>335</v>
      </c>
      <c r="Z208" s="18" t="s">
        <v>681</v>
      </c>
    </row>
    <row r="209" spans="24:26" x14ac:dyDescent="0.2">
      <c r="X209" s="67">
        <v>43001</v>
      </c>
      <c r="Y209" t="s">
        <v>336</v>
      </c>
      <c r="Z209" s="18" t="s">
        <v>681</v>
      </c>
    </row>
    <row r="210" spans="24:26" x14ac:dyDescent="0.2">
      <c r="X210" s="67">
        <v>43002</v>
      </c>
      <c r="Y210" t="s">
        <v>337</v>
      </c>
      <c r="Z210" s="18" t="s">
        <v>681</v>
      </c>
    </row>
    <row r="211" spans="24:26" x14ac:dyDescent="0.2">
      <c r="X211" s="67">
        <v>43003</v>
      </c>
      <c r="Y211" t="s">
        <v>338</v>
      </c>
      <c r="Z211" s="18" t="s">
        <v>681</v>
      </c>
    </row>
    <row r="212" spans="24:26" x14ac:dyDescent="0.2">
      <c r="X212" s="67">
        <v>43004</v>
      </c>
      <c r="Y212" t="s">
        <v>339</v>
      </c>
      <c r="Z212" s="18" t="s">
        <v>681</v>
      </c>
    </row>
    <row r="213" spans="24:26" x14ac:dyDescent="0.2">
      <c r="X213" s="67">
        <v>44078</v>
      </c>
      <c r="Y213" t="s">
        <v>340</v>
      </c>
      <c r="Z213" s="18" t="s">
        <v>681</v>
      </c>
    </row>
    <row r="214" spans="24:26" x14ac:dyDescent="0.2">
      <c r="X214" s="67">
        <v>44083</v>
      </c>
      <c r="Y214" t="s">
        <v>341</v>
      </c>
      <c r="Z214" s="18" t="s">
        <v>681</v>
      </c>
    </row>
    <row r="215" spans="24:26" x14ac:dyDescent="0.2">
      <c r="X215" s="67">
        <v>44084</v>
      </c>
      <c r="Y215" t="s">
        <v>342</v>
      </c>
      <c r="Z215" s="18" t="s">
        <v>681</v>
      </c>
    </row>
    <row r="216" spans="24:26" x14ac:dyDescent="0.2">
      <c r="X216" s="67">
        <v>45076</v>
      </c>
      <c r="Y216" t="s">
        <v>343</v>
      </c>
      <c r="Z216" s="18" t="s">
        <v>681</v>
      </c>
    </row>
    <row r="217" spans="24:26" x14ac:dyDescent="0.2">
      <c r="X217" s="67">
        <v>45077</v>
      </c>
      <c r="Y217" t="s">
        <v>344</v>
      </c>
      <c r="Z217" s="18" t="s">
        <v>681</v>
      </c>
    </row>
    <row r="218" spans="24:26" x14ac:dyDescent="0.2">
      <c r="X218" s="67">
        <v>45078</v>
      </c>
      <c r="Y218" t="s">
        <v>345</v>
      </c>
      <c r="Z218" s="18" t="s">
        <v>681</v>
      </c>
    </row>
    <row r="219" spans="24:26" x14ac:dyDescent="0.2">
      <c r="X219" s="67">
        <v>46128</v>
      </c>
      <c r="Y219" t="s">
        <v>346</v>
      </c>
      <c r="Z219" s="73" t="s">
        <v>685</v>
      </c>
    </row>
    <row r="220" spans="24:26" x14ac:dyDescent="0.2">
      <c r="X220" s="67">
        <v>46130</v>
      </c>
      <c r="Y220" t="s">
        <v>347</v>
      </c>
      <c r="Z220" s="18" t="s">
        <v>681</v>
      </c>
    </row>
    <row r="221" spans="24:26" x14ac:dyDescent="0.2">
      <c r="X221" s="67">
        <v>46131</v>
      </c>
      <c r="Y221" t="s">
        <v>348</v>
      </c>
      <c r="Z221" s="18" t="s">
        <v>681</v>
      </c>
    </row>
    <row r="222" spans="24:26" x14ac:dyDescent="0.2">
      <c r="X222" s="67">
        <v>46132</v>
      </c>
      <c r="Y222" t="s">
        <v>349</v>
      </c>
      <c r="Z222" s="73" t="s">
        <v>685</v>
      </c>
    </row>
    <row r="223" spans="24:26" x14ac:dyDescent="0.2">
      <c r="X223" s="67">
        <v>46134</v>
      </c>
      <c r="Y223" t="s">
        <v>350</v>
      </c>
      <c r="Z223" s="18" t="s">
        <v>681</v>
      </c>
    </row>
    <row r="224" spans="24:26" x14ac:dyDescent="0.2">
      <c r="X224" s="67">
        <v>46135</v>
      </c>
      <c r="Y224" t="s">
        <v>351</v>
      </c>
      <c r="Z224" s="73" t="s">
        <v>685</v>
      </c>
    </row>
    <row r="225" spans="24:26" x14ac:dyDescent="0.2">
      <c r="X225" s="67">
        <v>46137</v>
      </c>
      <c r="Y225" t="s">
        <v>352</v>
      </c>
      <c r="Z225" s="73" t="s">
        <v>685</v>
      </c>
    </row>
    <row r="226" spans="24:26" x14ac:dyDescent="0.2">
      <c r="X226" s="67">
        <v>46140</v>
      </c>
      <c r="Y226" t="s">
        <v>353</v>
      </c>
      <c r="Z226" s="73" t="s">
        <v>685</v>
      </c>
    </row>
    <row r="227" spans="24:26" x14ac:dyDescent="0.2">
      <c r="X227" s="67">
        <v>47060</v>
      </c>
      <c r="Y227" t="s">
        <v>354</v>
      </c>
      <c r="Z227" s="18" t="s">
        <v>681</v>
      </c>
    </row>
    <row r="228" spans="24:26" x14ac:dyDescent="0.2">
      <c r="X228" s="67">
        <v>47062</v>
      </c>
      <c r="Y228" t="s">
        <v>355</v>
      </c>
      <c r="Z228" s="18" t="s">
        <v>681</v>
      </c>
    </row>
    <row r="229" spans="24:26" x14ac:dyDescent="0.2">
      <c r="X229" s="67">
        <v>47064</v>
      </c>
      <c r="Y229" t="s">
        <v>356</v>
      </c>
      <c r="Z229" s="73" t="s">
        <v>685</v>
      </c>
    </row>
    <row r="230" spans="24:26" x14ac:dyDescent="0.2">
      <c r="X230" s="67">
        <v>47065</v>
      </c>
      <c r="Y230" t="s">
        <v>357</v>
      </c>
      <c r="Z230" s="18" t="s">
        <v>681</v>
      </c>
    </row>
    <row r="231" spans="24:26" x14ac:dyDescent="0.2">
      <c r="X231" s="67">
        <v>48066</v>
      </c>
      <c r="Y231" t="s">
        <v>358</v>
      </c>
      <c r="Z231" s="18" t="s">
        <v>681</v>
      </c>
    </row>
    <row r="232" spans="24:26" x14ac:dyDescent="0.2">
      <c r="X232" s="67">
        <v>48068</v>
      </c>
      <c r="Y232" t="s">
        <v>359</v>
      </c>
      <c r="Z232" s="18" t="s">
        <v>681</v>
      </c>
    </row>
    <row r="233" spans="24:26" x14ac:dyDescent="0.2">
      <c r="X233" s="67">
        <v>48069</v>
      </c>
      <c r="Y233" t="s">
        <v>360</v>
      </c>
      <c r="Z233" s="18" t="s">
        <v>681</v>
      </c>
    </row>
    <row r="234" spans="24:26" x14ac:dyDescent="0.2">
      <c r="X234" s="67">
        <v>48070</v>
      </c>
      <c r="Y234" t="s">
        <v>361</v>
      </c>
      <c r="Z234" s="18" t="s">
        <v>681</v>
      </c>
    </row>
    <row r="235" spans="24:26" x14ac:dyDescent="0.2">
      <c r="X235" s="67">
        <v>48071</v>
      </c>
      <c r="Y235" t="s">
        <v>362</v>
      </c>
      <c r="Z235" s="18" t="s">
        <v>681</v>
      </c>
    </row>
    <row r="236" spans="24:26" x14ac:dyDescent="0.2">
      <c r="X236" s="67">
        <v>48072</v>
      </c>
      <c r="Y236" t="s">
        <v>363</v>
      </c>
      <c r="Z236" s="18" t="s">
        <v>681</v>
      </c>
    </row>
    <row r="237" spans="24:26" x14ac:dyDescent="0.2">
      <c r="X237" s="67">
        <v>48073</v>
      </c>
      <c r="Y237" t="s">
        <v>364</v>
      </c>
      <c r="Z237" s="18" t="s">
        <v>681</v>
      </c>
    </row>
    <row r="238" spans="24:26" x14ac:dyDescent="0.2">
      <c r="X238" s="67">
        <v>48074</v>
      </c>
      <c r="Y238" t="s">
        <v>365</v>
      </c>
      <c r="Z238" s="18" t="s">
        <v>681</v>
      </c>
    </row>
    <row r="239" spans="24:26" x14ac:dyDescent="0.2">
      <c r="X239" s="67">
        <v>48075</v>
      </c>
      <c r="Y239" t="s">
        <v>366</v>
      </c>
      <c r="Z239" s="18" t="s">
        <v>681</v>
      </c>
    </row>
    <row r="240" spans="24:26" x14ac:dyDescent="0.2">
      <c r="X240" s="67">
        <v>48077</v>
      </c>
      <c r="Y240" t="s">
        <v>367</v>
      </c>
      <c r="Z240" s="18" t="s">
        <v>681</v>
      </c>
    </row>
    <row r="241" spans="24:26" x14ac:dyDescent="0.2">
      <c r="X241" s="67">
        <v>48078</v>
      </c>
      <c r="Y241" t="s">
        <v>368</v>
      </c>
      <c r="Z241" s="18" t="s">
        <v>681</v>
      </c>
    </row>
    <row r="242" spans="24:26" x14ac:dyDescent="0.2">
      <c r="X242" s="67">
        <v>48080</v>
      </c>
      <c r="Y242" t="s">
        <v>369</v>
      </c>
      <c r="Z242" s="18" t="s">
        <v>681</v>
      </c>
    </row>
    <row r="243" spans="24:26" x14ac:dyDescent="0.2">
      <c r="X243" s="67">
        <v>49132</v>
      </c>
      <c r="Y243" t="s">
        <v>370</v>
      </c>
      <c r="Z243" s="18" t="s">
        <v>681</v>
      </c>
    </row>
    <row r="244" spans="24:26" x14ac:dyDescent="0.2">
      <c r="X244" s="67">
        <v>49135</v>
      </c>
      <c r="Y244" t="s">
        <v>371</v>
      </c>
      <c r="Z244" s="73" t="s">
        <v>685</v>
      </c>
    </row>
    <row r="245" spans="24:26" x14ac:dyDescent="0.2">
      <c r="X245" s="67">
        <v>49137</v>
      </c>
      <c r="Y245" t="s">
        <v>372</v>
      </c>
      <c r="Z245" s="18" t="s">
        <v>681</v>
      </c>
    </row>
    <row r="246" spans="24:26" x14ac:dyDescent="0.2">
      <c r="X246" s="67">
        <v>49140</v>
      </c>
      <c r="Y246" t="s">
        <v>373</v>
      </c>
      <c r="Z246" s="18" t="s">
        <v>681</v>
      </c>
    </row>
    <row r="247" spans="24:26" x14ac:dyDescent="0.2">
      <c r="X247" s="67">
        <v>49142</v>
      </c>
      <c r="Y247" t="s">
        <v>374</v>
      </c>
      <c r="Z247" s="18" t="s">
        <v>681</v>
      </c>
    </row>
    <row r="248" spans="24:26" x14ac:dyDescent="0.2">
      <c r="X248" s="67">
        <v>49144</v>
      </c>
      <c r="Y248" t="s">
        <v>375</v>
      </c>
      <c r="Z248" s="18" t="s">
        <v>681</v>
      </c>
    </row>
    <row r="249" spans="24:26" x14ac:dyDescent="0.2">
      <c r="X249" s="67">
        <v>49148</v>
      </c>
      <c r="Y249" t="s">
        <v>376</v>
      </c>
      <c r="Z249" s="18" t="s">
        <v>681</v>
      </c>
    </row>
    <row r="250" spans="24:26" x14ac:dyDescent="0.2">
      <c r="X250" s="67">
        <v>50001</v>
      </c>
      <c r="Y250" t="s">
        <v>377</v>
      </c>
      <c r="Z250" s="18" t="s">
        <v>681</v>
      </c>
    </row>
    <row r="251" spans="24:26" x14ac:dyDescent="0.2">
      <c r="X251" s="67">
        <v>50002</v>
      </c>
      <c r="Y251" t="s">
        <v>378</v>
      </c>
      <c r="Z251" s="18" t="s">
        <v>681</v>
      </c>
    </row>
    <row r="252" spans="24:26" x14ac:dyDescent="0.2">
      <c r="X252" s="67">
        <v>50003</v>
      </c>
      <c r="Y252" t="s">
        <v>379</v>
      </c>
      <c r="Z252" s="18" t="s">
        <v>681</v>
      </c>
    </row>
    <row r="253" spans="24:26" x14ac:dyDescent="0.2">
      <c r="X253" s="67">
        <v>50005</v>
      </c>
      <c r="Y253" t="s">
        <v>380</v>
      </c>
      <c r="Z253" s="18" t="s">
        <v>681</v>
      </c>
    </row>
    <row r="254" spans="24:26" x14ac:dyDescent="0.2">
      <c r="X254" s="67">
        <v>50006</v>
      </c>
      <c r="Y254" t="s">
        <v>381</v>
      </c>
      <c r="Z254" s="18" t="s">
        <v>681</v>
      </c>
    </row>
    <row r="255" spans="24:26" x14ac:dyDescent="0.2">
      <c r="X255" s="67">
        <v>50007</v>
      </c>
      <c r="Y255" t="s">
        <v>382</v>
      </c>
      <c r="Z255" s="18" t="s">
        <v>681</v>
      </c>
    </row>
    <row r="256" spans="24:26" x14ac:dyDescent="0.2">
      <c r="X256" s="67">
        <v>50009</v>
      </c>
      <c r="Y256" t="s">
        <v>383</v>
      </c>
      <c r="Z256" s="73" t="s">
        <v>685</v>
      </c>
    </row>
    <row r="257" spans="24:26" x14ac:dyDescent="0.2">
      <c r="X257" s="67">
        <v>50010</v>
      </c>
      <c r="Y257" t="s">
        <v>384</v>
      </c>
      <c r="Z257" s="18" t="s">
        <v>681</v>
      </c>
    </row>
    <row r="258" spans="24:26" x14ac:dyDescent="0.2">
      <c r="X258" s="67">
        <v>50012</v>
      </c>
      <c r="Y258" t="s">
        <v>385</v>
      </c>
      <c r="Z258" s="18" t="s">
        <v>681</v>
      </c>
    </row>
    <row r="259" spans="24:26" x14ac:dyDescent="0.2">
      <c r="X259" s="67">
        <v>50013</v>
      </c>
      <c r="Y259" t="s">
        <v>386</v>
      </c>
      <c r="Z259" s="18" t="s">
        <v>681</v>
      </c>
    </row>
    <row r="260" spans="24:26" x14ac:dyDescent="0.2">
      <c r="X260" s="67">
        <v>50014</v>
      </c>
      <c r="Y260" t="s">
        <v>387</v>
      </c>
      <c r="Z260" s="18" t="s">
        <v>681</v>
      </c>
    </row>
    <row r="261" spans="24:26" x14ac:dyDescent="0.2">
      <c r="X261" s="67">
        <v>51150</v>
      </c>
      <c r="Y261" t="s">
        <v>388</v>
      </c>
      <c r="Z261" s="18" t="s">
        <v>681</v>
      </c>
    </row>
    <row r="262" spans="24:26" x14ac:dyDescent="0.2">
      <c r="X262" s="67">
        <v>51152</v>
      </c>
      <c r="Y262" t="s">
        <v>389</v>
      </c>
      <c r="Z262" s="18" t="s">
        <v>681</v>
      </c>
    </row>
    <row r="263" spans="24:26" x14ac:dyDescent="0.2">
      <c r="X263" s="67">
        <v>51153</v>
      </c>
      <c r="Y263" t="s">
        <v>390</v>
      </c>
      <c r="Z263" s="18" t="s">
        <v>681</v>
      </c>
    </row>
    <row r="264" spans="24:26" x14ac:dyDescent="0.2">
      <c r="X264" s="67">
        <v>51154</v>
      </c>
      <c r="Y264" t="s">
        <v>391</v>
      </c>
      <c r="Z264" s="18" t="s">
        <v>681</v>
      </c>
    </row>
    <row r="265" spans="24:26" x14ac:dyDescent="0.2">
      <c r="X265" s="67">
        <v>51155</v>
      </c>
      <c r="Y265" t="s">
        <v>392</v>
      </c>
      <c r="Z265" s="18" t="s">
        <v>686</v>
      </c>
    </row>
    <row r="266" spans="24:26" x14ac:dyDescent="0.2">
      <c r="X266" s="67">
        <v>51156</v>
      </c>
      <c r="Y266" t="s">
        <v>393</v>
      </c>
      <c r="Z266" s="18" t="s">
        <v>681</v>
      </c>
    </row>
    <row r="267" spans="24:26" x14ac:dyDescent="0.2">
      <c r="X267" s="67">
        <v>51159</v>
      </c>
      <c r="Y267" t="s">
        <v>394</v>
      </c>
      <c r="Z267" s="18" t="s">
        <v>681</v>
      </c>
    </row>
    <row r="268" spans="24:26" x14ac:dyDescent="0.2">
      <c r="X268" s="67">
        <v>52096</v>
      </c>
      <c r="Y268" t="s">
        <v>396</v>
      </c>
      <c r="Z268" s="18" t="s">
        <v>681</v>
      </c>
    </row>
    <row r="269" spans="24:26" x14ac:dyDescent="0.2">
      <c r="X269" s="67">
        <v>53111</v>
      </c>
      <c r="Y269" t="s">
        <v>397</v>
      </c>
      <c r="Z269" s="18" t="s">
        <v>681</v>
      </c>
    </row>
    <row r="270" spans="24:26" x14ac:dyDescent="0.2">
      <c r="X270" s="67">
        <v>53112</v>
      </c>
      <c r="Y270" t="s">
        <v>398</v>
      </c>
      <c r="Z270" s="73" t="s">
        <v>685</v>
      </c>
    </row>
    <row r="271" spans="24:26" x14ac:dyDescent="0.2">
      <c r="X271" s="67">
        <v>53113</v>
      </c>
      <c r="Y271" t="s">
        <v>399</v>
      </c>
      <c r="Z271" s="18" t="s">
        <v>681</v>
      </c>
    </row>
    <row r="272" spans="24:26" x14ac:dyDescent="0.2">
      <c r="X272" s="67">
        <v>53114</v>
      </c>
      <c r="Y272" t="s">
        <v>400</v>
      </c>
      <c r="Z272" s="73" t="s">
        <v>685</v>
      </c>
    </row>
    <row r="273" spans="24:26" x14ac:dyDescent="0.2">
      <c r="X273" s="67">
        <v>54037</v>
      </c>
      <c r="Y273" t="s">
        <v>401</v>
      </c>
      <c r="Z273" s="18" t="s">
        <v>681</v>
      </c>
    </row>
    <row r="274" spans="24:26" x14ac:dyDescent="0.2">
      <c r="X274" s="67">
        <v>54039</v>
      </c>
      <c r="Y274" t="s">
        <v>402</v>
      </c>
      <c r="Z274" s="18" t="s">
        <v>681</v>
      </c>
    </row>
    <row r="275" spans="24:26" x14ac:dyDescent="0.2">
      <c r="X275" s="67">
        <v>54041</v>
      </c>
      <c r="Y275" t="s">
        <v>403</v>
      </c>
      <c r="Z275" s="18" t="s">
        <v>681</v>
      </c>
    </row>
    <row r="276" spans="24:26" x14ac:dyDescent="0.2">
      <c r="X276" s="67">
        <v>54042</v>
      </c>
      <c r="Y276" t="s">
        <v>404</v>
      </c>
      <c r="Z276" s="18" t="s">
        <v>681</v>
      </c>
    </row>
    <row r="277" spans="24:26" x14ac:dyDescent="0.2">
      <c r="X277" s="67">
        <v>54043</v>
      </c>
      <c r="Y277" t="s">
        <v>405</v>
      </c>
      <c r="Z277" s="18" t="s">
        <v>681</v>
      </c>
    </row>
    <row r="278" spans="24:26" x14ac:dyDescent="0.2">
      <c r="X278" s="67">
        <v>54045</v>
      </c>
      <c r="Y278" t="s">
        <v>406</v>
      </c>
      <c r="Z278" s="18" t="s">
        <v>681</v>
      </c>
    </row>
    <row r="279" spans="24:26" x14ac:dyDescent="0.2">
      <c r="X279" s="67">
        <v>55104</v>
      </c>
      <c r="Y279" t="s">
        <v>407</v>
      </c>
      <c r="Z279" s="18" t="s">
        <v>681</v>
      </c>
    </row>
    <row r="280" spans="24:26" x14ac:dyDescent="0.2">
      <c r="X280" s="67">
        <v>55105</v>
      </c>
      <c r="Y280" t="s">
        <v>408</v>
      </c>
      <c r="Z280" s="18" t="s">
        <v>681</v>
      </c>
    </row>
    <row r="281" spans="24:26" x14ac:dyDescent="0.2">
      <c r="X281" s="67">
        <v>55106</v>
      </c>
      <c r="Y281" t="s">
        <v>409</v>
      </c>
      <c r="Z281" s="18" t="s">
        <v>681</v>
      </c>
    </row>
    <row r="282" spans="24:26" x14ac:dyDescent="0.2">
      <c r="X282" s="67">
        <v>55108</v>
      </c>
      <c r="Y282" t="s">
        <v>410</v>
      </c>
      <c r="Z282" s="18" t="s">
        <v>681</v>
      </c>
    </row>
    <row r="283" spans="24:26" x14ac:dyDescent="0.2">
      <c r="X283" s="67">
        <v>55110</v>
      </c>
      <c r="Y283" t="s">
        <v>411</v>
      </c>
      <c r="Z283" s="18" t="s">
        <v>681</v>
      </c>
    </row>
    <row r="284" spans="24:26" x14ac:dyDescent="0.2">
      <c r="X284" s="67">
        <v>55111</v>
      </c>
      <c r="Y284" t="s">
        <v>412</v>
      </c>
      <c r="Z284" s="18" t="s">
        <v>681</v>
      </c>
    </row>
    <row r="285" spans="24:26" x14ac:dyDescent="0.2">
      <c r="X285" s="67">
        <v>56015</v>
      </c>
      <c r="Y285" t="s">
        <v>413</v>
      </c>
      <c r="Z285" s="18" t="s">
        <v>681</v>
      </c>
    </row>
    <row r="286" spans="24:26" x14ac:dyDescent="0.2">
      <c r="X286" s="67">
        <v>56017</v>
      </c>
      <c r="Y286" t="s">
        <v>414</v>
      </c>
      <c r="Z286" s="18" t="s">
        <v>681</v>
      </c>
    </row>
    <row r="287" spans="24:26" x14ac:dyDescent="0.2">
      <c r="X287" s="67">
        <v>57001</v>
      </c>
      <c r="Y287" t="s">
        <v>415</v>
      </c>
      <c r="Z287" s="18" t="s">
        <v>681</v>
      </c>
    </row>
    <row r="288" spans="24:26" x14ac:dyDescent="0.2">
      <c r="X288" s="67">
        <v>57002</v>
      </c>
      <c r="Y288" t="s">
        <v>416</v>
      </c>
      <c r="Z288" s="18" t="s">
        <v>681</v>
      </c>
    </row>
    <row r="289" spans="24:26" x14ac:dyDescent="0.2">
      <c r="X289" s="67">
        <v>57003</v>
      </c>
      <c r="Y289" t="s">
        <v>417</v>
      </c>
      <c r="Z289" s="18" t="s">
        <v>681</v>
      </c>
    </row>
    <row r="290" spans="24:26" x14ac:dyDescent="0.2">
      <c r="X290" s="67">
        <v>57004</v>
      </c>
      <c r="Y290" t="s">
        <v>418</v>
      </c>
      <c r="Z290" s="18" t="s">
        <v>681</v>
      </c>
    </row>
    <row r="291" spans="24:26" x14ac:dyDescent="0.2">
      <c r="X291" s="67">
        <v>58106</v>
      </c>
      <c r="Y291" t="s">
        <v>419</v>
      </c>
      <c r="Z291" s="18" t="s">
        <v>681</v>
      </c>
    </row>
    <row r="292" spans="24:26" x14ac:dyDescent="0.2">
      <c r="X292" s="67">
        <v>58107</v>
      </c>
      <c r="Y292" t="s">
        <v>420</v>
      </c>
      <c r="Z292" s="18" t="s">
        <v>681</v>
      </c>
    </row>
    <row r="293" spans="24:26" x14ac:dyDescent="0.2">
      <c r="X293" s="67">
        <v>58108</v>
      </c>
      <c r="Y293" t="s">
        <v>421</v>
      </c>
      <c r="Z293" s="18" t="s">
        <v>681</v>
      </c>
    </row>
    <row r="294" spans="24:26" x14ac:dyDescent="0.2">
      <c r="X294" s="67">
        <v>58109</v>
      </c>
      <c r="Y294" t="s">
        <v>422</v>
      </c>
      <c r="Z294" s="18" t="s">
        <v>681</v>
      </c>
    </row>
    <row r="295" spans="24:26" x14ac:dyDescent="0.2">
      <c r="X295" s="67">
        <v>58112</v>
      </c>
      <c r="Y295" t="s">
        <v>423</v>
      </c>
      <c r="Z295" s="18" t="s">
        <v>681</v>
      </c>
    </row>
    <row r="296" spans="24:26" x14ac:dyDescent="0.2">
      <c r="X296" s="67">
        <v>59113</v>
      </c>
      <c r="Y296" t="s">
        <v>424</v>
      </c>
      <c r="Z296" s="18" t="s">
        <v>681</v>
      </c>
    </row>
    <row r="297" spans="24:26" x14ac:dyDescent="0.2">
      <c r="X297" s="67">
        <v>59114</v>
      </c>
      <c r="Y297" t="s">
        <v>425</v>
      </c>
      <c r="Z297" s="73" t="s">
        <v>685</v>
      </c>
    </row>
    <row r="298" spans="24:26" x14ac:dyDescent="0.2">
      <c r="X298" s="67">
        <v>59117</v>
      </c>
      <c r="Y298" t="s">
        <v>426</v>
      </c>
      <c r="Z298" s="18" t="s">
        <v>681</v>
      </c>
    </row>
    <row r="299" spans="24:26" x14ac:dyDescent="0.2">
      <c r="X299" s="67">
        <v>60077</v>
      </c>
      <c r="Y299" t="s">
        <v>427</v>
      </c>
      <c r="Z299" s="18" t="s">
        <v>681</v>
      </c>
    </row>
    <row r="300" spans="24:26" x14ac:dyDescent="0.2">
      <c r="X300" s="67">
        <v>61150</v>
      </c>
      <c r="Y300" t="s">
        <v>428</v>
      </c>
      <c r="Z300" s="18" t="s">
        <v>681</v>
      </c>
    </row>
    <row r="301" spans="24:26" x14ac:dyDescent="0.2">
      <c r="X301" s="67">
        <v>61151</v>
      </c>
      <c r="Y301" t="s">
        <v>429</v>
      </c>
      <c r="Z301" s="18" t="s">
        <v>681</v>
      </c>
    </row>
    <row r="302" spans="24:26" x14ac:dyDescent="0.2">
      <c r="X302" s="67">
        <v>61154</v>
      </c>
      <c r="Y302" t="s">
        <v>430</v>
      </c>
      <c r="Z302" s="18" t="s">
        <v>681</v>
      </c>
    </row>
    <row r="303" spans="24:26" x14ac:dyDescent="0.2">
      <c r="X303" s="67">
        <v>61156</v>
      </c>
      <c r="Y303" t="s">
        <v>431</v>
      </c>
      <c r="Z303" s="18" t="s">
        <v>681</v>
      </c>
    </row>
    <row r="304" spans="24:26" x14ac:dyDescent="0.2">
      <c r="X304" s="67">
        <v>61157</v>
      </c>
      <c r="Y304" t="s">
        <v>432</v>
      </c>
      <c r="Z304" s="73" t="s">
        <v>685</v>
      </c>
    </row>
    <row r="305" spans="24:26" x14ac:dyDescent="0.2">
      <c r="X305" s="67">
        <v>61158</v>
      </c>
      <c r="Y305" t="s">
        <v>433</v>
      </c>
      <c r="Z305" s="18" t="s">
        <v>681</v>
      </c>
    </row>
    <row r="306" spans="24:26" x14ac:dyDescent="0.2">
      <c r="X306" s="67">
        <v>62070</v>
      </c>
      <c r="Y306" t="s">
        <v>434</v>
      </c>
      <c r="Z306" s="18" t="s">
        <v>681</v>
      </c>
    </row>
    <row r="307" spans="24:26" x14ac:dyDescent="0.2">
      <c r="X307" s="67">
        <v>62072</v>
      </c>
      <c r="Y307" t="s">
        <v>435</v>
      </c>
      <c r="Z307" s="18" t="s">
        <v>681</v>
      </c>
    </row>
    <row r="308" spans="24:26" x14ac:dyDescent="0.2">
      <c r="X308" s="67">
        <v>63066</v>
      </c>
      <c r="Y308" t="s">
        <v>436</v>
      </c>
      <c r="Z308" s="18" t="s">
        <v>681</v>
      </c>
    </row>
    <row r="309" spans="24:26" x14ac:dyDescent="0.2">
      <c r="X309" s="67">
        <v>63067</v>
      </c>
      <c r="Y309" t="s">
        <v>437</v>
      </c>
      <c r="Z309" s="18" t="s">
        <v>681</v>
      </c>
    </row>
    <row r="310" spans="24:26" x14ac:dyDescent="0.2">
      <c r="X310" s="67">
        <v>64072</v>
      </c>
      <c r="Y310" t="s">
        <v>438</v>
      </c>
      <c r="Z310" s="18" t="s">
        <v>681</v>
      </c>
    </row>
    <row r="311" spans="24:26" x14ac:dyDescent="0.2">
      <c r="X311" s="67">
        <v>64074</v>
      </c>
      <c r="Y311" t="s">
        <v>439</v>
      </c>
      <c r="Z311" s="18" t="s">
        <v>681</v>
      </c>
    </row>
    <row r="312" spans="24:26" x14ac:dyDescent="0.2">
      <c r="X312" s="67">
        <v>64075</v>
      </c>
      <c r="Y312" t="s">
        <v>440</v>
      </c>
      <c r="Z312" s="18" t="s">
        <v>681</v>
      </c>
    </row>
    <row r="313" spans="24:26" x14ac:dyDescent="0.2">
      <c r="X313" s="67">
        <v>65096</v>
      </c>
      <c r="Y313" t="s">
        <v>441</v>
      </c>
      <c r="Z313" s="18" t="s">
        <v>681</v>
      </c>
    </row>
    <row r="314" spans="24:26" x14ac:dyDescent="0.2">
      <c r="X314" s="67">
        <v>65098</v>
      </c>
      <c r="Y314" t="s">
        <v>442</v>
      </c>
      <c r="Z314" s="18" t="s">
        <v>681</v>
      </c>
    </row>
    <row r="315" spans="24:26" x14ac:dyDescent="0.2">
      <c r="X315" s="67">
        <v>66102</v>
      </c>
      <c r="Y315" t="s">
        <v>443</v>
      </c>
      <c r="Z315" s="18" t="s">
        <v>681</v>
      </c>
    </row>
    <row r="316" spans="24:26" x14ac:dyDescent="0.2">
      <c r="X316" s="67">
        <v>66103</v>
      </c>
      <c r="Y316" t="s">
        <v>444</v>
      </c>
      <c r="Z316" s="18" t="s">
        <v>681</v>
      </c>
    </row>
    <row r="317" spans="24:26" x14ac:dyDescent="0.2">
      <c r="X317" s="67">
        <v>66104</v>
      </c>
      <c r="Y317" t="s">
        <v>445</v>
      </c>
      <c r="Z317" s="18" t="s">
        <v>681</v>
      </c>
    </row>
    <row r="318" spans="24:26" x14ac:dyDescent="0.2">
      <c r="X318" s="67">
        <v>66105</v>
      </c>
      <c r="Y318" t="s">
        <v>446</v>
      </c>
      <c r="Z318" s="18" t="s">
        <v>681</v>
      </c>
    </row>
    <row r="319" spans="24:26" x14ac:dyDescent="0.2">
      <c r="X319" s="67">
        <v>66107</v>
      </c>
      <c r="Y319" t="s">
        <v>447</v>
      </c>
      <c r="Z319" s="18" t="s">
        <v>681</v>
      </c>
    </row>
    <row r="320" spans="24:26" x14ac:dyDescent="0.2">
      <c r="X320" s="67">
        <v>67055</v>
      </c>
      <c r="Y320" t="s">
        <v>448</v>
      </c>
      <c r="Z320" s="18" t="s">
        <v>681</v>
      </c>
    </row>
    <row r="321" spans="24:26" x14ac:dyDescent="0.2">
      <c r="X321" s="67">
        <v>67061</v>
      </c>
      <c r="Y321" t="s">
        <v>449</v>
      </c>
      <c r="Z321" s="18" t="s">
        <v>681</v>
      </c>
    </row>
    <row r="322" spans="24:26" x14ac:dyDescent="0.2">
      <c r="X322" s="67">
        <v>68070</v>
      </c>
      <c r="Y322" t="s">
        <v>450</v>
      </c>
      <c r="Z322" s="18" t="s">
        <v>681</v>
      </c>
    </row>
    <row r="323" spans="24:26" x14ac:dyDescent="0.2">
      <c r="X323" s="67">
        <v>68071</v>
      </c>
      <c r="Y323" t="s">
        <v>451</v>
      </c>
      <c r="Z323" s="73" t="s">
        <v>685</v>
      </c>
    </row>
    <row r="324" spans="24:26" x14ac:dyDescent="0.2">
      <c r="X324" s="67">
        <v>68072</v>
      </c>
      <c r="Y324" t="s">
        <v>452</v>
      </c>
      <c r="Z324" s="73" t="s">
        <v>685</v>
      </c>
    </row>
    <row r="325" spans="24:26" x14ac:dyDescent="0.2">
      <c r="X325" s="67">
        <v>68073</v>
      </c>
      <c r="Y325" t="s">
        <v>453</v>
      </c>
      <c r="Z325" s="18" t="s">
        <v>681</v>
      </c>
    </row>
    <row r="326" spans="24:26" x14ac:dyDescent="0.2">
      <c r="X326" s="67">
        <v>68074</v>
      </c>
      <c r="Y326" t="s">
        <v>454</v>
      </c>
      <c r="Z326" s="18" t="s">
        <v>681</v>
      </c>
    </row>
    <row r="327" spans="24:26" x14ac:dyDescent="0.2">
      <c r="X327" s="67">
        <v>68075</v>
      </c>
      <c r="Y327" t="s">
        <v>455</v>
      </c>
      <c r="Z327" s="73" t="s">
        <v>685</v>
      </c>
    </row>
    <row r="328" spans="24:26" x14ac:dyDescent="0.2">
      <c r="X328" s="67">
        <v>69104</v>
      </c>
      <c r="Y328" t="s">
        <v>456</v>
      </c>
      <c r="Z328" s="73" t="s">
        <v>685</v>
      </c>
    </row>
    <row r="329" spans="24:26" x14ac:dyDescent="0.2">
      <c r="X329" s="67">
        <v>69106</v>
      </c>
      <c r="Y329" t="s">
        <v>457</v>
      </c>
      <c r="Z329" s="18" t="s">
        <v>681</v>
      </c>
    </row>
    <row r="330" spans="24:26" x14ac:dyDescent="0.2">
      <c r="X330" s="67">
        <v>69107</v>
      </c>
      <c r="Y330" t="s">
        <v>458</v>
      </c>
      <c r="Z330" s="73" t="s">
        <v>685</v>
      </c>
    </row>
    <row r="331" spans="24:26" x14ac:dyDescent="0.2">
      <c r="X331" s="67">
        <v>69108</v>
      </c>
      <c r="Y331" t="s">
        <v>459</v>
      </c>
      <c r="Z331" s="18" t="s">
        <v>681</v>
      </c>
    </row>
    <row r="332" spans="24:26" x14ac:dyDescent="0.2">
      <c r="X332" s="67">
        <v>69109</v>
      </c>
      <c r="Y332" t="s">
        <v>460</v>
      </c>
      <c r="Z332" s="18" t="s">
        <v>681</v>
      </c>
    </row>
    <row r="333" spans="24:26" x14ac:dyDescent="0.2">
      <c r="X333" s="67">
        <v>70092</v>
      </c>
      <c r="Y333" t="s">
        <v>461</v>
      </c>
      <c r="Z333" s="18" t="s">
        <v>681</v>
      </c>
    </row>
    <row r="334" spans="24:26" x14ac:dyDescent="0.2">
      <c r="X334" s="67">
        <v>70093</v>
      </c>
      <c r="Y334" t="s">
        <v>462</v>
      </c>
      <c r="Z334" s="18" t="s">
        <v>681</v>
      </c>
    </row>
    <row r="335" spans="24:26" x14ac:dyDescent="0.2">
      <c r="X335" s="67">
        <v>71091</v>
      </c>
      <c r="Y335" t="s">
        <v>463</v>
      </c>
      <c r="Z335" s="18" t="s">
        <v>681</v>
      </c>
    </row>
    <row r="336" spans="24:26" x14ac:dyDescent="0.2">
      <c r="X336" s="67">
        <v>71092</v>
      </c>
      <c r="Y336" t="s">
        <v>464</v>
      </c>
      <c r="Z336" s="18" t="s">
        <v>681</v>
      </c>
    </row>
    <row r="337" spans="24:26" x14ac:dyDescent="0.2">
      <c r="X337" s="67">
        <v>72066</v>
      </c>
      <c r="Y337" t="s">
        <v>465</v>
      </c>
      <c r="Z337" s="18" t="s">
        <v>681</v>
      </c>
    </row>
    <row r="338" spans="24:26" x14ac:dyDescent="0.2">
      <c r="X338" s="67">
        <v>72068</v>
      </c>
      <c r="Y338" t="s">
        <v>466</v>
      </c>
      <c r="Z338" s="18" t="s">
        <v>681</v>
      </c>
    </row>
    <row r="339" spans="24:26" x14ac:dyDescent="0.2">
      <c r="X339" s="67">
        <v>72073</v>
      </c>
      <c r="Y339" t="s">
        <v>467</v>
      </c>
      <c r="Z339" s="18" t="s">
        <v>681</v>
      </c>
    </row>
    <row r="340" spans="24:26" x14ac:dyDescent="0.2">
      <c r="X340" s="67">
        <v>72074</v>
      </c>
      <c r="Y340" t="s">
        <v>468</v>
      </c>
      <c r="Z340" s="18" t="s">
        <v>681</v>
      </c>
    </row>
    <row r="341" spans="24:26" x14ac:dyDescent="0.2">
      <c r="X341" s="67">
        <v>73099</v>
      </c>
      <c r="Y341" t="s">
        <v>469</v>
      </c>
      <c r="Z341" s="18" t="s">
        <v>681</v>
      </c>
    </row>
    <row r="342" spans="24:26" x14ac:dyDescent="0.2">
      <c r="X342" s="67">
        <v>73102</v>
      </c>
      <c r="Y342" t="s">
        <v>470</v>
      </c>
      <c r="Z342" s="18" t="s">
        <v>681</v>
      </c>
    </row>
    <row r="343" spans="24:26" x14ac:dyDescent="0.2">
      <c r="X343" s="67">
        <v>73105</v>
      </c>
      <c r="Y343" t="s">
        <v>471</v>
      </c>
      <c r="Z343" s="73" t="s">
        <v>685</v>
      </c>
    </row>
    <row r="344" spans="24:26" x14ac:dyDescent="0.2">
      <c r="X344" s="67">
        <v>73106</v>
      </c>
      <c r="Y344" t="s">
        <v>472</v>
      </c>
      <c r="Z344" s="18" t="s">
        <v>681</v>
      </c>
    </row>
    <row r="345" spans="24:26" x14ac:dyDescent="0.2">
      <c r="X345" s="67">
        <v>73108</v>
      </c>
      <c r="Y345" t="s">
        <v>473</v>
      </c>
      <c r="Z345" s="18" t="s">
        <v>681</v>
      </c>
    </row>
    <row r="346" spans="24:26" x14ac:dyDescent="0.2">
      <c r="X346" s="67">
        <v>74187</v>
      </c>
      <c r="Y346" t="s">
        <v>474</v>
      </c>
      <c r="Z346" s="18" t="s">
        <v>681</v>
      </c>
    </row>
    <row r="347" spans="24:26" x14ac:dyDescent="0.2">
      <c r="X347" s="67">
        <v>74190</v>
      </c>
      <c r="Y347" t="s">
        <v>475</v>
      </c>
      <c r="Z347" s="18" t="s">
        <v>681</v>
      </c>
    </row>
    <row r="348" spans="24:26" x14ac:dyDescent="0.2">
      <c r="X348" s="67">
        <v>74194</v>
      </c>
      <c r="Y348" t="s">
        <v>476</v>
      </c>
      <c r="Z348" s="18" t="s">
        <v>681</v>
      </c>
    </row>
    <row r="349" spans="24:26" x14ac:dyDescent="0.2">
      <c r="X349" s="67">
        <v>74195</v>
      </c>
      <c r="Y349" t="s">
        <v>477</v>
      </c>
      <c r="Z349" s="18" t="s">
        <v>681</v>
      </c>
    </row>
    <row r="350" spans="24:26" x14ac:dyDescent="0.2">
      <c r="X350" s="67">
        <v>74197</v>
      </c>
      <c r="Y350" t="s">
        <v>478</v>
      </c>
      <c r="Z350" s="18" t="s">
        <v>681</v>
      </c>
    </row>
    <row r="351" spans="24:26" x14ac:dyDescent="0.2">
      <c r="X351" s="67">
        <v>74201</v>
      </c>
      <c r="Y351" t="s">
        <v>479</v>
      </c>
      <c r="Z351" s="18" t="s">
        <v>681</v>
      </c>
    </row>
    <row r="352" spans="24:26" x14ac:dyDescent="0.2">
      <c r="X352" s="67">
        <v>74202</v>
      </c>
      <c r="Y352" t="s">
        <v>480</v>
      </c>
      <c r="Z352" s="18" t="s">
        <v>681</v>
      </c>
    </row>
    <row r="353" spans="24:26" x14ac:dyDescent="0.2">
      <c r="X353" s="67">
        <v>75084</v>
      </c>
      <c r="Y353" t="s">
        <v>481</v>
      </c>
      <c r="Z353" s="18" t="s">
        <v>681</v>
      </c>
    </row>
    <row r="354" spans="24:26" x14ac:dyDescent="0.2">
      <c r="X354" s="67">
        <v>75085</v>
      </c>
      <c r="Y354" t="s">
        <v>482</v>
      </c>
      <c r="Z354" s="18" t="s">
        <v>681</v>
      </c>
    </row>
    <row r="355" spans="24:26" x14ac:dyDescent="0.2">
      <c r="X355" s="67">
        <v>75086</v>
      </c>
      <c r="Y355" t="s">
        <v>483</v>
      </c>
      <c r="Z355" s="18" t="s">
        <v>681</v>
      </c>
    </row>
    <row r="356" spans="24:26" x14ac:dyDescent="0.2">
      <c r="X356" s="67">
        <v>75087</v>
      </c>
      <c r="Y356" t="s">
        <v>484</v>
      </c>
      <c r="Z356" s="18" t="s">
        <v>681</v>
      </c>
    </row>
    <row r="357" spans="24:26" x14ac:dyDescent="0.2">
      <c r="X357" s="67">
        <v>76081</v>
      </c>
      <c r="Y357" t="s">
        <v>485</v>
      </c>
      <c r="Z357" s="18" t="s">
        <v>681</v>
      </c>
    </row>
    <row r="358" spans="24:26" x14ac:dyDescent="0.2">
      <c r="X358" s="67">
        <v>76082</v>
      </c>
      <c r="Y358" t="s">
        <v>486</v>
      </c>
      <c r="Z358" s="18" t="s">
        <v>681</v>
      </c>
    </row>
    <row r="359" spans="24:26" x14ac:dyDescent="0.2">
      <c r="X359" s="67">
        <v>76083</v>
      </c>
      <c r="Y359" t="s">
        <v>487</v>
      </c>
      <c r="Z359" s="18" t="s">
        <v>681</v>
      </c>
    </row>
    <row r="360" spans="24:26" x14ac:dyDescent="0.2">
      <c r="X360" s="67">
        <v>77100</v>
      </c>
      <c r="Y360" t="s">
        <v>488</v>
      </c>
      <c r="Z360" s="73" t="s">
        <v>685</v>
      </c>
    </row>
    <row r="361" spans="24:26" x14ac:dyDescent="0.2">
      <c r="X361" s="67">
        <v>77101</v>
      </c>
      <c r="Y361" t="s">
        <v>489</v>
      </c>
      <c r="Z361" s="18" t="s">
        <v>681</v>
      </c>
    </row>
    <row r="362" spans="24:26" x14ac:dyDescent="0.2">
      <c r="X362" s="67">
        <v>77102</v>
      </c>
      <c r="Y362" t="s">
        <v>490</v>
      </c>
      <c r="Z362" s="18" t="s">
        <v>681</v>
      </c>
    </row>
    <row r="363" spans="24:26" x14ac:dyDescent="0.2">
      <c r="X363" s="67">
        <v>77103</v>
      </c>
      <c r="Y363" t="s">
        <v>491</v>
      </c>
      <c r="Z363" s="18" t="s">
        <v>681</v>
      </c>
    </row>
    <row r="364" spans="24:26" x14ac:dyDescent="0.2">
      <c r="X364" s="67">
        <v>77104</v>
      </c>
      <c r="Y364" t="s">
        <v>492</v>
      </c>
      <c r="Z364" s="18" t="s">
        <v>681</v>
      </c>
    </row>
    <row r="365" spans="24:26" x14ac:dyDescent="0.2">
      <c r="X365" s="67">
        <v>78001</v>
      </c>
      <c r="Y365" t="s">
        <v>493</v>
      </c>
      <c r="Z365" s="18" t="s">
        <v>681</v>
      </c>
    </row>
    <row r="366" spans="24:26" x14ac:dyDescent="0.2">
      <c r="X366" s="67">
        <v>78002</v>
      </c>
      <c r="Y366" t="s">
        <v>494</v>
      </c>
      <c r="Z366" s="18" t="s">
        <v>681</v>
      </c>
    </row>
    <row r="367" spans="24:26" x14ac:dyDescent="0.2">
      <c r="X367" s="67">
        <v>78003</v>
      </c>
      <c r="Y367" t="s">
        <v>495</v>
      </c>
      <c r="Z367" s="73" t="s">
        <v>685</v>
      </c>
    </row>
    <row r="368" spans="24:26" x14ac:dyDescent="0.2">
      <c r="X368" s="67">
        <v>78004</v>
      </c>
      <c r="Y368" t="s">
        <v>496</v>
      </c>
      <c r="Z368" s="18" t="s">
        <v>681</v>
      </c>
    </row>
    <row r="369" spans="24:26" x14ac:dyDescent="0.2">
      <c r="X369" s="67">
        <v>78005</v>
      </c>
      <c r="Y369" t="s">
        <v>497</v>
      </c>
      <c r="Z369" s="18" t="s">
        <v>681</v>
      </c>
    </row>
    <row r="370" spans="24:26" x14ac:dyDescent="0.2">
      <c r="X370" s="67">
        <v>78009</v>
      </c>
      <c r="Y370" t="s">
        <v>498</v>
      </c>
      <c r="Z370" s="18" t="s">
        <v>681</v>
      </c>
    </row>
    <row r="371" spans="24:26" x14ac:dyDescent="0.2">
      <c r="X371" s="67">
        <v>78012</v>
      </c>
      <c r="Y371" t="s">
        <v>499</v>
      </c>
      <c r="Z371" s="18" t="s">
        <v>681</v>
      </c>
    </row>
    <row r="372" spans="24:26" x14ac:dyDescent="0.2">
      <c r="X372" s="67">
        <v>78013</v>
      </c>
      <c r="Y372" t="s">
        <v>678</v>
      </c>
      <c r="Z372" s="18" t="s">
        <v>681</v>
      </c>
    </row>
    <row r="373" spans="24:26" x14ac:dyDescent="0.2">
      <c r="X373" s="67">
        <v>79077</v>
      </c>
      <c r="Y373" t="s">
        <v>500</v>
      </c>
      <c r="Z373" s="18" t="s">
        <v>681</v>
      </c>
    </row>
    <row r="374" spans="24:26" x14ac:dyDescent="0.2">
      <c r="X374" s="67">
        <v>79078</v>
      </c>
      <c r="Y374" t="s">
        <v>501</v>
      </c>
      <c r="Z374" s="73" t="s">
        <v>685</v>
      </c>
    </row>
    <row r="375" spans="24:26" x14ac:dyDescent="0.2">
      <c r="X375" s="67">
        <v>80116</v>
      </c>
      <c r="Y375" t="s">
        <v>502</v>
      </c>
      <c r="Z375" s="18" t="s">
        <v>681</v>
      </c>
    </row>
    <row r="376" spans="24:26" x14ac:dyDescent="0.2">
      <c r="X376" s="67">
        <v>80118</v>
      </c>
      <c r="Y376" t="s">
        <v>503</v>
      </c>
      <c r="Z376" s="18" t="s">
        <v>681</v>
      </c>
    </row>
    <row r="377" spans="24:26" x14ac:dyDescent="0.2">
      <c r="X377" s="67">
        <v>80119</v>
      </c>
      <c r="Y377" t="s">
        <v>504</v>
      </c>
      <c r="Z377" s="18" t="s">
        <v>681</v>
      </c>
    </row>
    <row r="378" spans="24:26" x14ac:dyDescent="0.2">
      <c r="X378" s="67">
        <v>80121</v>
      </c>
      <c r="Y378" t="s">
        <v>505</v>
      </c>
      <c r="Z378" s="18" t="s">
        <v>681</v>
      </c>
    </row>
    <row r="379" spans="24:26" x14ac:dyDescent="0.2">
      <c r="X379" s="67">
        <v>80122</v>
      </c>
      <c r="Y379" t="s">
        <v>506</v>
      </c>
      <c r="Z379" s="73" t="s">
        <v>685</v>
      </c>
    </row>
    <row r="380" spans="24:26" x14ac:dyDescent="0.2">
      <c r="X380" s="67">
        <v>80125</v>
      </c>
      <c r="Y380" t="s">
        <v>507</v>
      </c>
      <c r="Z380" s="18" t="s">
        <v>681</v>
      </c>
    </row>
    <row r="381" spans="24:26" x14ac:dyDescent="0.2">
      <c r="X381" s="67">
        <v>81094</v>
      </c>
      <c r="Y381" t="s">
        <v>508</v>
      </c>
      <c r="Z381" s="18" t="s">
        <v>681</v>
      </c>
    </row>
    <row r="382" spans="24:26" x14ac:dyDescent="0.2">
      <c r="X382" s="67">
        <v>81095</v>
      </c>
      <c r="Y382" t="s">
        <v>509</v>
      </c>
      <c r="Z382" s="18" t="s">
        <v>681</v>
      </c>
    </row>
    <row r="383" spans="24:26" x14ac:dyDescent="0.2">
      <c r="X383" s="67">
        <v>81096</v>
      </c>
      <c r="Y383" t="s">
        <v>510</v>
      </c>
      <c r="Z383" s="18" t="s">
        <v>681</v>
      </c>
    </row>
    <row r="384" spans="24:26" x14ac:dyDescent="0.2">
      <c r="X384" s="67">
        <v>81097</v>
      </c>
      <c r="Y384" t="s">
        <v>511</v>
      </c>
      <c r="Z384" s="73" t="s">
        <v>685</v>
      </c>
    </row>
    <row r="385" spans="24:26" x14ac:dyDescent="0.2">
      <c r="X385" s="67">
        <v>82100</v>
      </c>
      <c r="Y385" t="s">
        <v>512</v>
      </c>
      <c r="Z385" s="18" t="s">
        <v>681</v>
      </c>
    </row>
    <row r="386" spans="24:26" x14ac:dyDescent="0.2">
      <c r="X386" s="67">
        <v>82101</v>
      </c>
      <c r="Y386" t="s">
        <v>513</v>
      </c>
      <c r="Z386" s="18" t="s">
        <v>681</v>
      </c>
    </row>
    <row r="387" spans="24:26" x14ac:dyDescent="0.2">
      <c r="X387" s="67">
        <v>82105</v>
      </c>
      <c r="Y387" t="s">
        <v>514</v>
      </c>
      <c r="Z387" s="73" t="s">
        <v>685</v>
      </c>
    </row>
    <row r="388" spans="24:26" x14ac:dyDescent="0.2">
      <c r="X388" s="67">
        <v>82108</v>
      </c>
      <c r="Y388" t="s">
        <v>515</v>
      </c>
      <c r="Z388" s="18" t="s">
        <v>681</v>
      </c>
    </row>
    <row r="389" spans="24:26" x14ac:dyDescent="0.2">
      <c r="X389" s="67">
        <v>83001</v>
      </c>
      <c r="Y389" t="s">
        <v>516</v>
      </c>
      <c r="Z389" s="18" t="s">
        <v>681</v>
      </c>
    </row>
    <row r="390" spans="24:26" x14ac:dyDescent="0.2">
      <c r="X390" s="67">
        <v>83002</v>
      </c>
      <c r="Y390" t="s">
        <v>517</v>
      </c>
      <c r="Z390" s="18" t="s">
        <v>681</v>
      </c>
    </row>
    <row r="391" spans="24:26" x14ac:dyDescent="0.2">
      <c r="X391" s="67">
        <v>83003</v>
      </c>
      <c r="Y391" t="s">
        <v>518</v>
      </c>
      <c r="Z391" s="18" t="s">
        <v>681</v>
      </c>
    </row>
    <row r="392" spans="24:26" x14ac:dyDescent="0.2">
      <c r="X392" s="67">
        <v>83005</v>
      </c>
      <c r="Y392" t="s">
        <v>519</v>
      </c>
      <c r="Z392" s="18" t="s">
        <v>681</v>
      </c>
    </row>
    <row r="393" spans="24:26" x14ac:dyDescent="0.2">
      <c r="X393" s="67">
        <v>84001</v>
      </c>
      <c r="Y393" t="s">
        <v>520</v>
      </c>
      <c r="Z393" s="18" t="s">
        <v>681</v>
      </c>
    </row>
    <row r="394" spans="24:26" x14ac:dyDescent="0.2">
      <c r="X394" s="67">
        <v>84002</v>
      </c>
      <c r="Y394" t="s">
        <v>521</v>
      </c>
      <c r="Z394" s="18" t="s">
        <v>681</v>
      </c>
    </row>
    <row r="395" spans="24:26" x14ac:dyDescent="0.2">
      <c r="X395" s="67">
        <v>84003</v>
      </c>
      <c r="Y395" t="s">
        <v>522</v>
      </c>
      <c r="Z395" s="18" t="s">
        <v>681</v>
      </c>
    </row>
    <row r="396" spans="24:26" x14ac:dyDescent="0.2">
      <c r="X396" s="67">
        <v>84004</v>
      </c>
      <c r="Y396" t="s">
        <v>523</v>
      </c>
      <c r="Z396" s="18" t="s">
        <v>681</v>
      </c>
    </row>
    <row r="397" spans="24:26" x14ac:dyDescent="0.2">
      <c r="X397" s="67">
        <v>84005</v>
      </c>
      <c r="Y397" t="s">
        <v>524</v>
      </c>
      <c r="Z397" s="18" t="s">
        <v>681</v>
      </c>
    </row>
    <row r="398" spans="24:26" x14ac:dyDescent="0.2">
      <c r="X398" s="67">
        <v>84006</v>
      </c>
      <c r="Y398" t="s">
        <v>525</v>
      </c>
      <c r="Z398" s="18" t="s">
        <v>681</v>
      </c>
    </row>
    <row r="399" spans="24:26" x14ac:dyDescent="0.2">
      <c r="X399" s="67">
        <v>85043</v>
      </c>
      <c r="Y399" t="s">
        <v>526</v>
      </c>
      <c r="Z399" s="73" t="s">
        <v>685</v>
      </c>
    </row>
    <row r="400" spans="24:26" x14ac:dyDescent="0.2">
      <c r="X400" s="67">
        <v>85044</v>
      </c>
      <c r="Y400" t="s">
        <v>527</v>
      </c>
      <c r="Z400" s="18" t="s">
        <v>681</v>
      </c>
    </row>
    <row r="401" spans="24:26" x14ac:dyDescent="0.2">
      <c r="X401" s="67">
        <v>85045</v>
      </c>
      <c r="Y401" t="s">
        <v>528</v>
      </c>
      <c r="Z401" s="18" t="s">
        <v>681</v>
      </c>
    </row>
    <row r="402" spans="24:26" x14ac:dyDescent="0.2">
      <c r="X402" s="67">
        <v>85046</v>
      </c>
      <c r="Y402" t="s">
        <v>529</v>
      </c>
      <c r="Z402" s="18" t="s">
        <v>686</v>
      </c>
    </row>
    <row r="403" spans="24:26" x14ac:dyDescent="0.2">
      <c r="X403" s="67">
        <v>85048</v>
      </c>
      <c r="Y403" t="s">
        <v>530</v>
      </c>
      <c r="Z403" s="18" t="s">
        <v>681</v>
      </c>
    </row>
    <row r="404" spans="24:26" x14ac:dyDescent="0.2">
      <c r="X404" s="67">
        <v>85049</v>
      </c>
      <c r="Y404" t="s">
        <v>531</v>
      </c>
      <c r="Z404" s="18" t="s">
        <v>681</v>
      </c>
    </row>
    <row r="405" spans="24:26" x14ac:dyDescent="0.2">
      <c r="X405" s="67">
        <v>86100</v>
      </c>
      <c r="Y405" t="s">
        <v>533</v>
      </c>
      <c r="Z405" s="18" t="s">
        <v>681</v>
      </c>
    </row>
    <row r="406" spans="24:26" x14ac:dyDescent="0.2">
      <c r="X406" s="67">
        <v>87083</v>
      </c>
      <c r="Y406" t="s">
        <v>534</v>
      </c>
      <c r="Z406" s="18" t="s">
        <v>681</v>
      </c>
    </row>
    <row r="407" spans="24:26" x14ac:dyDescent="0.2">
      <c r="X407" s="67">
        <v>88072</v>
      </c>
      <c r="Y407" t="s">
        <v>535</v>
      </c>
      <c r="Z407" s="18" t="s">
        <v>681</v>
      </c>
    </row>
    <row r="408" spans="24:26" x14ac:dyDescent="0.2">
      <c r="X408" s="67">
        <v>88073</v>
      </c>
      <c r="Y408" t="s">
        <v>536</v>
      </c>
      <c r="Z408" s="73" t="s">
        <v>685</v>
      </c>
    </row>
    <row r="409" spans="24:26" x14ac:dyDescent="0.2">
      <c r="X409" s="67">
        <v>88075</v>
      </c>
      <c r="Y409" t="s">
        <v>537</v>
      </c>
      <c r="Z409" s="18" t="s">
        <v>681</v>
      </c>
    </row>
    <row r="410" spans="24:26" x14ac:dyDescent="0.2">
      <c r="X410" s="67">
        <v>88080</v>
      </c>
      <c r="Y410" t="s">
        <v>538</v>
      </c>
      <c r="Z410" s="18" t="s">
        <v>681</v>
      </c>
    </row>
    <row r="411" spans="24:26" x14ac:dyDescent="0.2">
      <c r="X411" s="67">
        <v>88081</v>
      </c>
      <c r="Y411" t="s">
        <v>539</v>
      </c>
      <c r="Z411" s="18" t="s">
        <v>681</v>
      </c>
    </row>
    <row r="412" spans="24:26" x14ac:dyDescent="0.2">
      <c r="X412" s="67">
        <v>89077</v>
      </c>
      <c r="Y412" t="s">
        <v>679</v>
      </c>
      <c r="Z412" s="18" t="s">
        <v>681</v>
      </c>
    </row>
    <row r="413" spans="24:26" x14ac:dyDescent="0.2">
      <c r="X413" s="67">
        <v>89080</v>
      </c>
      <c r="Y413" t="s">
        <v>540</v>
      </c>
      <c r="Z413" s="18" t="s">
        <v>681</v>
      </c>
    </row>
    <row r="414" spans="24:26" x14ac:dyDescent="0.2">
      <c r="X414" s="67">
        <v>89087</v>
      </c>
      <c r="Y414" t="s">
        <v>541</v>
      </c>
      <c r="Z414" s="18" t="s">
        <v>681</v>
      </c>
    </row>
    <row r="415" spans="24:26" x14ac:dyDescent="0.2">
      <c r="X415" s="67">
        <v>89088</v>
      </c>
      <c r="Y415" t="s">
        <v>542</v>
      </c>
      <c r="Z415" s="18" t="s">
        <v>681</v>
      </c>
    </row>
    <row r="416" spans="24:26" x14ac:dyDescent="0.2">
      <c r="X416" s="67">
        <v>89089</v>
      </c>
      <c r="Y416" t="s">
        <v>543</v>
      </c>
      <c r="Z416" s="18" t="s">
        <v>681</v>
      </c>
    </row>
    <row r="417" spans="24:26" x14ac:dyDescent="0.2">
      <c r="X417" s="67">
        <v>90075</v>
      </c>
      <c r="Y417" t="s">
        <v>544</v>
      </c>
      <c r="Z417" s="73" t="s">
        <v>685</v>
      </c>
    </row>
    <row r="418" spans="24:26" x14ac:dyDescent="0.2">
      <c r="X418" s="67">
        <v>90076</v>
      </c>
      <c r="Y418" t="s">
        <v>545</v>
      </c>
      <c r="Z418" s="18" t="s">
        <v>681</v>
      </c>
    </row>
    <row r="419" spans="24:26" x14ac:dyDescent="0.2">
      <c r="X419" s="67">
        <v>90077</v>
      </c>
      <c r="Y419" t="s">
        <v>546</v>
      </c>
      <c r="Z419" s="18" t="s">
        <v>681</v>
      </c>
    </row>
    <row r="420" spans="24:26" x14ac:dyDescent="0.2">
      <c r="X420" s="67">
        <v>90078</v>
      </c>
      <c r="Y420" t="s">
        <v>547</v>
      </c>
      <c r="Z420" s="18" t="s">
        <v>681</v>
      </c>
    </row>
    <row r="421" spans="24:26" x14ac:dyDescent="0.2">
      <c r="X421" s="67">
        <v>91091</v>
      </c>
      <c r="Y421" t="s">
        <v>548</v>
      </c>
      <c r="Z421" s="18" t="s">
        <v>681</v>
      </c>
    </row>
    <row r="422" spans="24:26" x14ac:dyDescent="0.2">
      <c r="X422" s="67">
        <v>91092</v>
      </c>
      <c r="Y422" t="s">
        <v>549</v>
      </c>
      <c r="Z422" s="18" t="s">
        <v>681</v>
      </c>
    </row>
    <row r="423" spans="24:26" x14ac:dyDescent="0.2">
      <c r="X423" s="67">
        <v>91093</v>
      </c>
      <c r="Y423" t="s">
        <v>550</v>
      </c>
      <c r="Z423" s="73" t="s">
        <v>685</v>
      </c>
    </row>
    <row r="424" spans="24:26" x14ac:dyDescent="0.2">
      <c r="X424" s="67">
        <v>91095</v>
      </c>
      <c r="Y424" t="s">
        <v>551</v>
      </c>
      <c r="Z424" s="73" t="s">
        <v>685</v>
      </c>
    </row>
    <row r="425" spans="24:26" x14ac:dyDescent="0.2">
      <c r="X425" s="67">
        <v>92087</v>
      </c>
      <c r="Y425" t="s">
        <v>552</v>
      </c>
      <c r="Z425" s="18" t="s">
        <v>681</v>
      </c>
    </row>
    <row r="426" spans="24:26" x14ac:dyDescent="0.2">
      <c r="X426" s="67">
        <v>92088</v>
      </c>
      <c r="Y426" t="s">
        <v>553</v>
      </c>
      <c r="Z426" s="18" t="s">
        <v>681</v>
      </c>
    </row>
    <row r="427" spans="24:26" x14ac:dyDescent="0.2">
      <c r="X427" s="67">
        <v>92089</v>
      </c>
      <c r="Y427" t="s">
        <v>554</v>
      </c>
      <c r="Z427" s="18" t="s">
        <v>681</v>
      </c>
    </row>
    <row r="428" spans="24:26" x14ac:dyDescent="0.2">
      <c r="X428" s="67">
        <v>92090</v>
      </c>
      <c r="Y428" t="s">
        <v>555</v>
      </c>
      <c r="Z428" s="18" t="s">
        <v>681</v>
      </c>
    </row>
    <row r="429" spans="24:26" x14ac:dyDescent="0.2">
      <c r="X429" s="67">
        <v>92091</v>
      </c>
      <c r="Y429" t="s">
        <v>556</v>
      </c>
      <c r="Z429" s="18" t="s">
        <v>681</v>
      </c>
    </row>
    <row r="430" spans="24:26" x14ac:dyDescent="0.2">
      <c r="X430" s="67">
        <v>93120</v>
      </c>
      <c r="Y430" t="s">
        <v>557</v>
      </c>
      <c r="Z430" s="18" t="s">
        <v>681</v>
      </c>
    </row>
    <row r="431" spans="24:26" x14ac:dyDescent="0.2">
      <c r="X431" s="67">
        <v>93121</v>
      </c>
      <c r="Y431" t="s">
        <v>558</v>
      </c>
      <c r="Z431" s="73" t="s">
        <v>685</v>
      </c>
    </row>
    <row r="432" spans="24:26" x14ac:dyDescent="0.2">
      <c r="X432" s="67">
        <v>93123</v>
      </c>
      <c r="Y432" t="s">
        <v>559</v>
      </c>
      <c r="Z432" s="18" t="s">
        <v>681</v>
      </c>
    </row>
    <row r="433" spans="24:26" x14ac:dyDescent="0.2">
      <c r="X433" s="67">
        <v>93124</v>
      </c>
      <c r="Y433" t="s">
        <v>560</v>
      </c>
      <c r="Z433" s="18" t="s">
        <v>681</v>
      </c>
    </row>
    <row r="434" spans="24:26" x14ac:dyDescent="0.2">
      <c r="X434" s="67">
        <v>94076</v>
      </c>
      <c r="Y434" t="s">
        <v>561</v>
      </c>
      <c r="Z434" s="18" t="s">
        <v>681</v>
      </c>
    </row>
    <row r="435" spans="24:26" x14ac:dyDescent="0.2">
      <c r="X435" s="67">
        <v>94078</v>
      </c>
      <c r="Y435" t="s">
        <v>562</v>
      </c>
      <c r="Z435" s="18" t="s">
        <v>681</v>
      </c>
    </row>
    <row r="436" spans="24:26" x14ac:dyDescent="0.2">
      <c r="X436" s="67">
        <v>94083</v>
      </c>
      <c r="Y436" t="s">
        <v>563</v>
      </c>
      <c r="Z436" s="18" t="s">
        <v>681</v>
      </c>
    </row>
    <row r="437" spans="24:26" x14ac:dyDescent="0.2">
      <c r="X437" s="67">
        <v>94086</v>
      </c>
      <c r="Y437" t="s">
        <v>564</v>
      </c>
      <c r="Z437" s="18" t="s">
        <v>681</v>
      </c>
    </row>
    <row r="438" spans="24:26" x14ac:dyDescent="0.2">
      <c r="X438" s="67">
        <v>94087</v>
      </c>
      <c r="Y438" t="s">
        <v>565</v>
      </c>
      <c r="Z438" s="18" t="s">
        <v>681</v>
      </c>
    </row>
    <row r="439" spans="24:26" x14ac:dyDescent="0.2">
      <c r="X439" s="67">
        <v>95059</v>
      </c>
      <c r="Y439" t="s">
        <v>566</v>
      </c>
      <c r="Z439" s="18" t="s">
        <v>681</v>
      </c>
    </row>
    <row r="440" spans="24:26" x14ac:dyDescent="0.2">
      <c r="X440" s="67">
        <v>96088</v>
      </c>
      <c r="Y440" t="s">
        <v>567</v>
      </c>
      <c r="Z440" s="18" t="s">
        <v>681</v>
      </c>
    </row>
    <row r="441" spans="24:26" x14ac:dyDescent="0.2">
      <c r="X441" s="67">
        <v>96089</v>
      </c>
      <c r="Y441" t="s">
        <v>568</v>
      </c>
      <c r="Z441" s="18" t="s">
        <v>681</v>
      </c>
    </row>
    <row r="442" spans="24:26" x14ac:dyDescent="0.2">
      <c r="X442" s="67">
        <v>96090</v>
      </c>
      <c r="Y442" t="s">
        <v>569</v>
      </c>
      <c r="Z442" s="18" t="s">
        <v>681</v>
      </c>
    </row>
    <row r="443" spans="24:26" x14ac:dyDescent="0.2">
      <c r="X443" s="67">
        <v>96091</v>
      </c>
      <c r="Y443" t="s">
        <v>570</v>
      </c>
      <c r="Z443" s="18" t="s">
        <v>681</v>
      </c>
    </row>
    <row r="444" spans="24:26" x14ac:dyDescent="0.2">
      <c r="X444" s="67">
        <v>96092</v>
      </c>
      <c r="Y444" t="s">
        <v>571</v>
      </c>
      <c r="Z444" s="18" t="s">
        <v>681</v>
      </c>
    </row>
    <row r="445" spans="24:26" x14ac:dyDescent="0.2">
      <c r="X445" s="67">
        <v>96093</v>
      </c>
      <c r="Y445" t="s">
        <v>572</v>
      </c>
      <c r="Z445" s="18" t="s">
        <v>681</v>
      </c>
    </row>
    <row r="446" spans="24:26" x14ac:dyDescent="0.2">
      <c r="X446" s="67">
        <v>96094</v>
      </c>
      <c r="Y446" t="s">
        <v>573</v>
      </c>
      <c r="Z446" s="18" t="s">
        <v>681</v>
      </c>
    </row>
    <row r="447" spans="24:26" x14ac:dyDescent="0.2">
      <c r="X447" s="67">
        <v>96095</v>
      </c>
      <c r="Y447" t="s">
        <v>574</v>
      </c>
      <c r="Z447" s="18" t="s">
        <v>681</v>
      </c>
    </row>
    <row r="448" spans="24:26" x14ac:dyDescent="0.2">
      <c r="X448" s="67">
        <v>96098</v>
      </c>
      <c r="Y448" t="s">
        <v>575</v>
      </c>
      <c r="Z448" s="18" t="s">
        <v>681</v>
      </c>
    </row>
    <row r="449" spans="24:26" x14ac:dyDescent="0.2">
      <c r="X449" s="67">
        <v>96099</v>
      </c>
      <c r="Y449" t="s">
        <v>576</v>
      </c>
      <c r="Z449" s="18" t="s">
        <v>681</v>
      </c>
    </row>
    <row r="450" spans="24:26" x14ac:dyDescent="0.2">
      <c r="X450" s="67">
        <v>96101</v>
      </c>
      <c r="Y450" t="s">
        <v>577</v>
      </c>
      <c r="Z450" s="18" t="s">
        <v>681</v>
      </c>
    </row>
    <row r="451" spans="24:26" x14ac:dyDescent="0.2">
      <c r="X451" s="67">
        <v>96102</v>
      </c>
      <c r="Y451" t="s">
        <v>578</v>
      </c>
      <c r="Z451" s="18" t="s">
        <v>681</v>
      </c>
    </row>
    <row r="452" spans="24:26" x14ac:dyDescent="0.2">
      <c r="X452" s="67">
        <v>96103</v>
      </c>
      <c r="Y452" t="s">
        <v>579</v>
      </c>
      <c r="Z452" s="18" t="s">
        <v>681</v>
      </c>
    </row>
    <row r="453" spans="24:26" x14ac:dyDescent="0.2">
      <c r="X453" s="67">
        <v>96104</v>
      </c>
      <c r="Y453" t="s">
        <v>580</v>
      </c>
      <c r="Z453" s="18" t="s">
        <v>681</v>
      </c>
    </row>
    <row r="454" spans="24:26" x14ac:dyDescent="0.2">
      <c r="X454" s="67">
        <v>96106</v>
      </c>
      <c r="Y454" t="s">
        <v>581</v>
      </c>
      <c r="Z454" s="18" t="s">
        <v>681</v>
      </c>
    </row>
    <row r="455" spans="24:26" x14ac:dyDescent="0.2">
      <c r="X455" s="67">
        <v>96107</v>
      </c>
      <c r="Y455" t="s">
        <v>582</v>
      </c>
      <c r="Z455" s="18" t="s">
        <v>681</v>
      </c>
    </row>
    <row r="456" spans="24:26" x14ac:dyDescent="0.2">
      <c r="X456" s="67">
        <v>96109</v>
      </c>
      <c r="Y456" t="s">
        <v>583</v>
      </c>
      <c r="Z456" s="18" t="s">
        <v>681</v>
      </c>
    </row>
    <row r="457" spans="24:26" x14ac:dyDescent="0.2">
      <c r="X457" s="67">
        <v>96110</v>
      </c>
      <c r="Y457" t="s">
        <v>584</v>
      </c>
      <c r="Z457" s="18" t="s">
        <v>681</v>
      </c>
    </row>
    <row r="458" spans="24:26" x14ac:dyDescent="0.2">
      <c r="X458" s="67">
        <v>96111</v>
      </c>
      <c r="Y458" t="s">
        <v>585</v>
      </c>
      <c r="Z458" s="18" t="s">
        <v>681</v>
      </c>
    </row>
    <row r="459" spans="24:26" x14ac:dyDescent="0.2">
      <c r="X459" s="67">
        <v>96112</v>
      </c>
      <c r="Y459" t="s">
        <v>586</v>
      </c>
      <c r="Z459" s="18" t="s">
        <v>681</v>
      </c>
    </row>
    <row r="460" spans="24:26" x14ac:dyDescent="0.2">
      <c r="X460" s="67">
        <v>96113</v>
      </c>
      <c r="Y460" t="s">
        <v>587</v>
      </c>
      <c r="Z460" s="18" t="s">
        <v>681</v>
      </c>
    </row>
    <row r="461" spans="24:26" x14ac:dyDescent="0.2">
      <c r="X461" s="67">
        <v>96114</v>
      </c>
      <c r="Y461" t="s">
        <v>588</v>
      </c>
      <c r="Z461" s="18" t="s">
        <v>681</v>
      </c>
    </row>
    <row r="462" spans="24:26" x14ac:dyDescent="0.2">
      <c r="X462" s="67">
        <v>96119</v>
      </c>
      <c r="Y462" t="s">
        <v>589</v>
      </c>
      <c r="Z462" s="18" t="s">
        <v>681</v>
      </c>
    </row>
    <row r="463" spans="24:26" x14ac:dyDescent="0.2">
      <c r="X463" s="67">
        <v>96121</v>
      </c>
      <c r="Y463" t="s">
        <v>590</v>
      </c>
      <c r="Z463" s="18" t="s">
        <v>681</v>
      </c>
    </row>
    <row r="464" spans="24:26" x14ac:dyDescent="0.2">
      <c r="X464" s="67">
        <v>97116</v>
      </c>
      <c r="Y464" t="s">
        <v>164</v>
      </c>
      <c r="Z464" s="73" t="s">
        <v>685</v>
      </c>
    </row>
    <row r="465" spans="24:26" x14ac:dyDescent="0.2">
      <c r="X465" s="67">
        <v>97118</v>
      </c>
      <c r="Y465" t="s">
        <v>591</v>
      </c>
      <c r="Z465" s="73" t="s">
        <v>685</v>
      </c>
    </row>
    <row r="466" spans="24:26" x14ac:dyDescent="0.2">
      <c r="X466" s="67">
        <v>97119</v>
      </c>
      <c r="Y466" t="s">
        <v>592</v>
      </c>
      <c r="Z466" s="18" t="s">
        <v>681</v>
      </c>
    </row>
    <row r="467" spans="24:26" x14ac:dyDescent="0.2">
      <c r="X467" s="67">
        <v>97122</v>
      </c>
      <c r="Y467" t="s">
        <v>593</v>
      </c>
      <c r="Z467" s="73" t="s">
        <v>685</v>
      </c>
    </row>
    <row r="468" spans="24:26" x14ac:dyDescent="0.2">
      <c r="X468" s="67">
        <v>97127</v>
      </c>
      <c r="Y468" t="s">
        <v>594</v>
      </c>
      <c r="Z468" s="73" t="s">
        <v>685</v>
      </c>
    </row>
    <row r="469" spans="24:26" x14ac:dyDescent="0.2">
      <c r="X469" s="67">
        <v>97129</v>
      </c>
      <c r="Y469" t="s">
        <v>595</v>
      </c>
      <c r="Z469" s="18" t="s">
        <v>681</v>
      </c>
    </row>
    <row r="470" spans="24:26" x14ac:dyDescent="0.2">
      <c r="X470" s="67">
        <v>97130</v>
      </c>
      <c r="Y470" t="s">
        <v>596</v>
      </c>
      <c r="Z470" s="18" t="s">
        <v>681</v>
      </c>
    </row>
    <row r="471" spans="24:26" x14ac:dyDescent="0.2">
      <c r="X471" s="67">
        <v>97131</v>
      </c>
      <c r="Y471" t="s">
        <v>597</v>
      </c>
      <c r="Z471" s="18" t="s">
        <v>681</v>
      </c>
    </row>
    <row r="472" spans="24:26" x14ac:dyDescent="0.2">
      <c r="X472" s="67">
        <v>98080</v>
      </c>
      <c r="Y472" t="s">
        <v>598</v>
      </c>
      <c r="Z472" s="18" t="s">
        <v>681</v>
      </c>
    </row>
    <row r="473" spans="24:26" x14ac:dyDescent="0.2">
      <c r="X473" s="67">
        <v>99078</v>
      </c>
      <c r="Y473" t="s">
        <v>599</v>
      </c>
      <c r="Z473" s="73" t="s">
        <v>685</v>
      </c>
    </row>
    <row r="474" spans="24:26" x14ac:dyDescent="0.2">
      <c r="X474" s="67">
        <v>99082</v>
      </c>
      <c r="Y474" t="s">
        <v>600</v>
      </c>
      <c r="Z474" s="18" t="s">
        <v>681</v>
      </c>
    </row>
    <row r="475" spans="24:26" x14ac:dyDescent="0.2">
      <c r="X475" s="67">
        <v>100059</v>
      </c>
      <c r="Y475" t="s">
        <v>601</v>
      </c>
      <c r="Z475" s="18" t="s">
        <v>681</v>
      </c>
    </row>
    <row r="476" spans="24:26" x14ac:dyDescent="0.2">
      <c r="X476" s="67">
        <v>100060</v>
      </c>
      <c r="Y476" t="s">
        <v>602</v>
      </c>
      <c r="Z476" s="18" t="s">
        <v>681</v>
      </c>
    </row>
    <row r="477" spans="24:26" x14ac:dyDescent="0.2">
      <c r="X477" s="67">
        <v>100061</v>
      </c>
      <c r="Y477" t="s">
        <v>603</v>
      </c>
      <c r="Z477" s="18" t="s">
        <v>681</v>
      </c>
    </row>
    <row r="478" spans="24:26" x14ac:dyDescent="0.2">
      <c r="X478" s="67">
        <v>100062</v>
      </c>
      <c r="Y478" t="s">
        <v>604</v>
      </c>
      <c r="Z478" s="18" t="s">
        <v>681</v>
      </c>
    </row>
    <row r="479" spans="24:26" x14ac:dyDescent="0.2">
      <c r="X479" s="67">
        <v>100063</v>
      </c>
      <c r="Y479" t="s">
        <v>605</v>
      </c>
      <c r="Z479" s="18" t="s">
        <v>681</v>
      </c>
    </row>
    <row r="480" spans="24:26" x14ac:dyDescent="0.2">
      <c r="X480" s="67">
        <v>100064</v>
      </c>
      <c r="Y480" t="s">
        <v>606</v>
      </c>
      <c r="Z480" s="73" t="s">
        <v>685</v>
      </c>
    </row>
    <row r="481" spans="24:26" x14ac:dyDescent="0.2">
      <c r="X481" s="67">
        <v>100065</v>
      </c>
      <c r="Y481" t="s">
        <v>607</v>
      </c>
      <c r="Z481" s="18" t="s">
        <v>681</v>
      </c>
    </row>
    <row r="482" spans="24:26" x14ac:dyDescent="0.2">
      <c r="X482" s="67">
        <v>101105</v>
      </c>
      <c r="Y482" t="s">
        <v>608</v>
      </c>
      <c r="Z482" s="18" t="s">
        <v>681</v>
      </c>
    </row>
    <row r="483" spans="24:26" x14ac:dyDescent="0.2">
      <c r="X483" s="67">
        <v>101107</v>
      </c>
      <c r="Y483" t="s">
        <v>609</v>
      </c>
      <c r="Z483" s="18" t="s">
        <v>681</v>
      </c>
    </row>
    <row r="484" spans="24:26" x14ac:dyDescent="0.2">
      <c r="X484" s="67">
        <v>102081</v>
      </c>
      <c r="Y484" t="s">
        <v>610</v>
      </c>
      <c r="Z484" s="18" t="s">
        <v>681</v>
      </c>
    </row>
    <row r="485" spans="24:26" x14ac:dyDescent="0.2">
      <c r="X485" s="67">
        <v>102085</v>
      </c>
      <c r="Y485" t="s">
        <v>611</v>
      </c>
      <c r="Z485" s="18" t="s">
        <v>681</v>
      </c>
    </row>
    <row r="486" spans="24:26" x14ac:dyDescent="0.2">
      <c r="X486" s="67">
        <v>103127</v>
      </c>
      <c r="Y486" t="s">
        <v>612</v>
      </c>
      <c r="Z486" s="18" t="s">
        <v>681</v>
      </c>
    </row>
    <row r="487" spans="24:26" x14ac:dyDescent="0.2">
      <c r="X487" s="67">
        <v>103128</v>
      </c>
      <c r="Y487" t="s">
        <v>613</v>
      </c>
      <c r="Z487" s="18" t="s">
        <v>681</v>
      </c>
    </row>
    <row r="488" spans="24:26" x14ac:dyDescent="0.2">
      <c r="X488" s="67">
        <v>103129</v>
      </c>
      <c r="Y488" t="s">
        <v>614</v>
      </c>
      <c r="Z488" s="18" t="s">
        <v>681</v>
      </c>
    </row>
    <row r="489" spans="24:26" x14ac:dyDescent="0.2">
      <c r="X489" s="67">
        <v>103130</v>
      </c>
      <c r="Y489" t="s">
        <v>615</v>
      </c>
      <c r="Z489" s="18" t="s">
        <v>681</v>
      </c>
    </row>
    <row r="490" spans="24:26" x14ac:dyDescent="0.2">
      <c r="X490" s="67">
        <v>103131</v>
      </c>
      <c r="Y490" t="s">
        <v>616</v>
      </c>
      <c r="Z490" s="18" t="s">
        <v>681</v>
      </c>
    </row>
    <row r="491" spans="24:26" x14ac:dyDescent="0.2">
      <c r="X491" s="67">
        <v>103132</v>
      </c>
      <c r="Y491" t="s">
        <v>617</v>
      </c>
      <c r="Z491" s="18" t="s">
        <v>681</v>
      </c>
    </row>
    <row r="492" spans="24:26" x14ac:dyDescent="0.2">
      <c r="X492" s="67">
        <v>103135</v>
      </c>
      <c r="Y492" t="s">
        <v>618</v>
      </c>
      <c r="Z492" s="18" t="s">
        <v>681</v>
      </c>
    </row>
    <row r="493" spans="24:26" x14ac:dyDescent="0.2">
      <c r="X493" s="67">
        <v>104041</v>
      </c>
      <c r="Y493" t="s">
        <v>619</v>
      </c>
      <c r="Z493" s="18" t="s">
        <v>681</v>
      </c>
    </row>
    <row r="494" spans="24:26" x14ac:dyDescent="0.2">
      <c r="X494" s="67">
        <v>104042</v>
      </c>
      <c r="Y494" t="s">
        <v>620</v>
      </c>
      <c r="Z494" s="18" t="s">
        <v>681</v>
      </c>
    </row>
    <row r="495" spans="24:26" x14ac:dyDescent="0.2">
      <c r="X495" s="67">
        <v>104043</v>
      </c>
      <c r="Y495" t="s">
        <v>621</v>
      </c>
      <c r="Z495" s="18" t="s">
        <v>681</v>
      </c>
    </row>
    <row r="496" spans="24:26" x14ac:dyDescent="0.2">
      <c r="X496" s="67">
        <v>104044</v>
      </c>
      <c r="Y496" t="s">
        <v>622</v>
      </c>
      <c r="Z496" s="18" t="s">
        <v>681</v>
      </c>
    </row>
    <row r="497" spans="24:26" x14ac:dyDescent="0.2">
      <c r="X497" s="67">
        <v>104045</v>
      </c>
      <c r="Y497" t="s">
        <v>623</v>
      </c>
      <c r="Z497" s="18" t="s">
        <v>681</v>
      </c>
    </row>
    <row r="498" spans="24:26" x14ac:dyDescent="0.2">
      <c r="X498" s="67">
        <v>105123</v>
      </c>
      <c r="Y498" t="s">
        <v>624</v>
      </c>
      <c r="Z498" s="18" t="s">
        <v>681</v>
      </c>
    </row>
    <row r="499" spans="24:26" x14ac:dyDescent="0.2">
      <c r="X499" s="67">
        <v>105124</v>
      </c>
      <c r="Y499" t="s">
        <v>625</v>
      </c>
      <c r="Z499" s="18" t="s">
        <v>681</v>
      </c>
    </row>
    <row r="500" spans="24:26" x14ac:dyDescent="0.2">
      <c r="X500" s="67">
        <v>105125</v>
      </c>
      <c r="Y500" t="s">
        <v>626</v>
      </c>
      <c r="Z500" s="18" t="s">
        <v>681</v>
      </c>
    </row>
    <row r="501" spans="24:26" x14ac:dyDescent="0.2">
      <c r="X501" s="67">
        <v>106001</v>
      </c>
      <c r="Y501" t="s">
        <v>627</v>
      </c>
      <c r="Z501" s="18" t="s">
        <v>681</v>
      </c>
    </row>
    <row r="502" spans="24:26" x14ac:dyDescent="0.2">
      <c r="X502" s="67">
        <v>106002</v>
      </c>
      <c r="Y502" t="s">
        <v>628</v>
      </c>
      <c r="Z502" s="73" t="s">
        <v>685</v>
      </c>
    </row>
    <row r="503" spans="24:26" x14ac:dyDescent="0.2">
      <c r="X503" s="67">
        <v>106003</v>
      </c>
      <c r="Y503" t="s">
        <v>629</v>
      </c>
      <c r="Z503" s="18" t="s">
        <v>681</v>
      </c>
    </row>
    <row r="504" spans="24:26" x14ac:dyDescent="0.2">
      <c r="X504" s="67">
        <v>106004</v>
      </c>
      <c r="Y504" t="s">
        <v>630</v>
      </c>
      <c r="Z504" s="18" t="s">
        <v>681</v>
      </c>
    </row>
    <row r="505" spans="24:26" x14ac:dyDescent="0.2">
      <c r="X505" s="67">
        <v>106005</v>
      </c>
      <c r="Y505" t="s">
        <v>631</v>
      </c>
      <c r="Z505" s="18" t="s">
        <v>681</v>
      </c>
    </row>
    <row r="506" spans="24:26" x14ac:dyDescent="0.2">
      <c r="X506" s="67">
        <v>106006</v>
      </c>
      <c r="Y506" t="s">
        <v>632</v>
      </c>
      <c r="Z506" s="73" t="s">
        <v>685</v>
      </c>
    </row>
    <row r="507" spans="24:26" x14ac:dyDescent="0.2">
      <c r="X507" s="67">
        <v>106008</v>
      </c>
      <c r="Y507" t="s">
        <v>633</v>
      </c>
      <c r="Z507" s="73" t="s">
        <v>685</v>
      </c>
    </row>
    <row r="508" spans="24:26" x14ac:dyDescent="0.2">
      <c r="X508" s="67">
        <v>107151</v>
      </c>
      <c r="Y508" t="s">
        <v>634</v>
      </c>
      <c r="Z508" s="73" t="s">
        <v>685</v>
      </c>
    </row>
    <row r="509" spans="24:26" x14ac:dyDescent="0.2">
      <c r="X509" s="67">
        <v>107152</v>
      </c>
      <c r="Y509" t="s">
        <v>635</v>
      </c>
      <c r="Z509" s="18" t="s">
        <v>681</v>
      </c>
    </row>
    <row r="510" spans="24:26" x14ac:dyDescent="0.2">
      <c r="X510" s="67">
        <v>107153</v>
      </c>
      <c r="Y510" t="s">
        <v>636</v>
      </c>
      <c r="Z510" s="18" t="s">
        <v>681</v>
      </c>
    </row>
    <row r="511" spans="24:26" x14ac:dyDescent="0.2">
      <c r="X511" s="67">
        <v>107154</v>
      </c>
      <c r="Y511" t="s">
        <v>637</v>
      </c>
      <c r="Z511" s="18" t="s">
        <v>681</v>
      </c>
    </row>
    <row r="512" spans="24:26" x14ac:dyDescent="0.2">
      <c r="X512" s="67">
        <v>107155</v>
      </c>
      <c r="Y512" t="s">
        <v>638</v>
      </c>
      <c r="Z512" s="18" t="s">
        <v>681</v>
      </c>
    </row>
    <row r="513" spans="24:26" x14ac:dyDescent="0.2">
      <c r="X513" s="67">
        <v>107156</v>
      </c>
      <c r="Y513" t="s">
        <v>639</v>
      </c>
      <c r="Z513" s="18" t="s">
        <v>681</v>
      </c>
    </row>
    <row r="514" spans="24:26" x14ac:dyDescent="0.2">
      <c r="X514" s="67">
        <v>107158</v>
      </c>
      <c r="Y514" t="s">
        <v>640</v>
      </c>
      <c r="Z514" s="73" t="s">
        <v>685</v>
      </c>
    </row>
    <row r="515" spans="24:26" x14ac:dyDescent="0.2">
      <c r="X515" s="67">
        <v>108142</v>
      </c>
      <c r="Y515" t="s">
        <v>641</v>
      </c>
      <c r="Z515" s="18" t="s">
        <v>681</v>
      </c>
    </row>
    <row r="516" spans="24:26" x14ac:dyDescent="0.2">
      <c r="X516" s="67">
        <v>108143</v>
      </c>
      <c r="Y516" t="s">
        <v>642</v>
      </c>
      <c r="Z516" s="18" t="s">
        <v>681</v>
      </c>
    </row>
    <row r="517" spans="24:26" x14ac:dyDescent="0.2">
      <c r="X517" s="67">
        <v>108144</v>
      </c>
      <c r="Y517" t="s">
        <v>643</v>
      </c>
      <c r="Z517" s="18" t="s">
        <v>681</v>
      </c>
    </row>
    <row r="518" spans="24:26" x14ac:dyDescent="0.2">
      <c r="X518" s="67">
        <v>108147</v>
      </c>
      <c r="Y518" t="s">
        <v>644</v>
      </c>
      <c r="Z518" s="18" t="s">
        <v>681</v>
      </c>
    </row>
    <row r="519" spans="24:26" x14ac:dyDescent="0.2">
      <c r="X519" s="67">
        <v>109002</v>
      </c>
      <c r="Y519" t="s">
        <v>645</v>
      </c>
      <c r="Z519" s="18" t="s">
        <v>681</v>
      </c>
    </row>
    <row r="520" spans="24:26" x14ac:dyDescent="0.2">
      <c r="X520" s="67">
        <v>109003</v>
      </c>
      <c r="Y520" t="s">
        <v>646</v>
      </c>
      <c r="Z520" s="18" t="s">
        <v>681</v>
      </c>
    </row>
    <row r="521" spans="24:26" x14ac:dyDescent="0.2">
      <c r="X521" s="67">
        <v>110014</v>
      </c>
      <c r="Y521" t="s">
        <v>647</v>
      </c>
      <c r="Z521" s="18" t="s">
        <v>681</v>
      </c>
    </row>
    <row r="522" spans="24:26" x14ac:dyDescent="0.2">
      <c r="X522" s="67">
        <v>110029</v>
      </c>
      <c r="Y522" t="s">
        <v>648</v>
      </c>
      <c r="Z522" s="18" t="s">
        <v>681</v>
      </c>
    </row>
    <row r="523" spans="24:26" x14ac:dyDescent="0.2">
      <c r="X523" s="67">
        <v>110030</v>
      </c>
      <c r="Y523" t="s">
        <v>649</v>
      </c>
      <c r="Z523" s="73" t="s">
        <v>685</v>
      </c>
    </row>
    <row r="524" spans="24:26" x14ac:dyDescent="0.2">
      <c r="X524" s="67">
        <v>110031</v>
      </c>
      <c r="Y524" t="s">
        <v>650</v>
      </c>
      <c r="Z524" s="18" t="s">
        <v>681</v>
      </c>
    </row>
    <row r="525" spans="24:26" x14ac:dyDescent="0.2">
      <c r="X525" s="67">
        <v>111086</v>
      </c>
      <c r="Y525" t="s">
        <v>651</v>
      </c>
      <c r="Z525" s="18" t="s">
        <v>681</v>
      </c>
    </row>
    <row r="526" spans="24:26" x14ac:dyDescent="0.2">
      <c r="X526" s="67">
        <v>111087</v>
      </c>
      <c r="Y526" t="s">
        <v>652</v>
      </c>
      <c r="Z526" s="18" t="s">
        <v>681</v>
      </c>
    </row>
    <row r="527" spans="24:26" x14ac:dyDescent="0.2">
      <c r="X527" s="67">
        <v>112099</v>
      </c>
      <c r="Y527" t="s">
        <v>653</v>
      </c>
      <c r="Z527" s="18" t="s">
        <v>681</v>
      </c>
    </row>
    <row r="528" spans="24:26" x14ac:dyDescent="0.2">
      <c r="X528" s="67">
        <v>112101</v>
      </c>
      <c r="Y528" t="s">
        <v>654</v>
      </c>
      <c r="Z528" s="18" t="s">
        <v>681</v>
      </c>
    </row>
    <row r="529" spans="24:26" x14ac:dyDescent="0.2">
      <c r="X529" s="67">
        <v>112102</v>
      </c>
      <c r="Y529" t="s">
        <v>655</v>
      </c>
      <c r="Z529" s="18" t="s">
        <v>681</v>
      </c>
    </row>
    <row r="530" spans="24:26" x14ac:dyDescent="0.2">
      <c r="X530" s="67">
        <v>112103</v>
      </c>
      <c r="Y530" t="s">
        <v>656</v>
      </c>
      <c r="Z530" s="18" t="s">
        <v>681</v>
      </c>
    </row>
    <row r="531" spans="24:26" x14ac:dyDescent="0.2">
      <c r="X531" s="67">
        <v>113001</v>
      </c>
      <c r="Y531" t="s">
        <v>657</v>
      </c>
      <c r="Z531" s="18" t="s">
        <v>681</v>
      </c>
    </row>
    <row r="532" spans="24:26" x14ac:dyDescent="0.2">
      <c r="X532" s="67">
        <v>114112</v>
      </c>
      <c r="Y532" t="s">
        <v>658</v>
      </c>
      <c r="Z532" s="18" t="s">
        <v>681</v>
      </c>
    </row>
    <row r="533" spans="24:26" x14ac:dyDescent="0.2">
      <c r="X533" s="67">
        <v>114113</v>
      </c>
      <c r="Y533" t="s">
        <v>659</v>
      </c>
      <c r="Z533" s="18" t="s">
        <v>681</v>
      </c>
    </row>
    <row r="534" spans="24:26" x14ac:dyDescent="0.2">
      <c r="X534" s="67">
        <v>114114</v>
      </c>
      <c r="Y534" t="s">
        <v>660</v>
      </c>
      <c r="Z534" s="18" t="s">
        <v>681</v>
      </c>
    </row>
    <row r="535" spans="24:26" x14ac:dyDescent="0.2">
      <c r="X535" s="67">
        <v>114115</v>
      </c>
      <c r="Y535" t="s">
        <v>661</v>
      </c>
      <c r="Z535" s="18" t="s">
        <v>681</v>
      </c>
    </row>
    <row r="536" spans="24:26" x14ac:dyDescent="0.2">
      <c r="X536" s="67">
        <v>114116</v>
      </c>
      <c r="Y536" t="s">
        <v>662</v>
      </c>
      <c r="Z536" s="73" t="s">
        <v>685</v>
      </c>
    </row>
    <row r="537" spans="24:26" x14ac:dyDescent="0.2">
      <c r="X537" s="67">
        <v>115115</v>
      </c>
      <c r="Y537" t="s">
        <v>663</v>
      </c>
      <c r="Z537" s="18" t="s">
        <v>681</v>
      </c>
    </row>
  </sheetData>
  <sheetProtection algorithmName="SHA-512" hashValue="QMLT9/JbPraVmwvgGj/SW+4rwbnmTMKuTjOkw/rWwnoE+t1xIadVRQJ+VOS+mboQhMER4GI1ioASrOMrqRBNuA==" saltValue="/UMvou3+RPo2YZWXG5ppDA==" spinCount="100000" sheet="1" objects="1" scenarios="1"/>
  <mergeCells count="2">
    <mergeCell ref="E4:F4"/>
    <mergeCell ref="B2:L2"/>
  </mergeCells>
  <phoneticPr fontId="0" type="noConversion"/>
  <conditionalFormatting sqref="B16:L19 B8:L9">
    <cfRule type="expression" dxfId="14" priority="19">
      <formula>$L$4="FL"</formula>
    </cfRule>
    <cfRule type="expression" dxfId="13" priority="22">
      <formula>$L$4="No"</formula>
    </cfRule>
  </conditionalFormatting>
  <conditionalFormatting sqref="B12:L14">
    <cfRule type="expression" dxfId="12" priority="21">
      <formula>$L$4="No"</formula>
    </cfRule>
  </conditionalFormatting>
  <conditionalFormatting sqref="B12:L13">
    <cfRule type="expression" dxfId="11" priority="18">
      <formula>$L$4="FL"</formula>
    </cfRule>
  </conditionalFormatting>
  <conditionalFormatting sqref="B41:L43">
    <cfRule type="expression" dxfId="10" priority="6">
      <formula>$L$4="K8"</formula>
    </cfRule>
    <cfRule type="expression" dxfId="9" priority="7">
      <formula>$L$4="No"</formula>
    </cfRule>
  </conditionalFormatting>
  <conditionalFormatting sqref="B47:L49">
    <cfRule type="expression" dxfId="8" priority="4">
      <formula>$L$4="K8"</formula>
    </cfRule>
    <cfRule type="expression" dxfId="7" priority="5">
      <formula>$L$4="No"</formula>
    </cfRule>
  </conditionalFormatting>
  <conditionalFormatting sqref="B53:L55">
    <cfRule type="expression" dxfId="6" priority="2">
      <formula>$L$4="K8"</formula>
    </cfRule>
    <cfRule type="expression" dxfId="5" priority="3">
      <formula>$L$4="No"</formula>
    </cfRule>
  </conditionalFormatting>
  <pageMargins left="0.75" right="0.75" top="1.555625" bottom="0.5" header="0.25" footer="0.5"/>
  <pageSetup scale="67" orientation="landscape" horizontalDpi="1200" verticalDpi="1200" r:id="rId1"/>
  <headerFooter alignWithMargins="0">
    <oddHeader>&amp;L&amp;G&amp;C&amp;"Arial,Bold"&amp;14
Divison of Financial and Administrative Services
School Finance
Basic Formula Projection Tool</oddHeader>
    <oddFooter>&amp;L&amp;P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39997558519241921"/>
    <pageSetUpPr fitToPage="1"/>
  </sheetPr>
  <dimension ref="B1:J42"/>
  <sheetViews>
    <sheetView view="pageLayout" zoomScale="90" zoomScaleNormal="100" zoomScalePageLayoutView="90" workbookViewId="0">
      <selection activeCell="C7" sqref="C7"/>
    </sheetView>
  </sheetViews>
  <sheetFormatPr defaultColWidth="9.140625" defaultRowHeight="12.75" x14ac:dyDescent="0.2"/>
  <cols>
    <col min="1" max="1" width="4.140625" style="16" customWidth="1"/>
    <col min="2" max="2" width="41" style="16" customWidth="1"/>
    <col min="3" max="3" width="16.5703125" style="16" customWidth="1"/>
    <col min="4" max="9" width="14.7109375" style="16" customWidth="1"/>
    <col min="10" max="10" width="13.5703125" style="16" customWidth="1"/>
    <col min="11" max="16384" width="9.140625" style="16"/>
  </cols>
  <sheetData>
    <row r="1" spans="2:10" ht="13.5" thickBot="1" x14ac:dyDescent="0.25"/>
    <row r="2" spans="2:10" ht="20.25" x14ac:dyDescent="0.3">
      <c r="B2" s="543" t="s">
        <v>10</v>
      </c>
      <c r="C2" s="544"/>
      <c r="D2" s="544"/>
      <c r="E2" s="544"/>
      <c r="F2" s="544"/>
      <c r="G2" s="544"/>
      <c r="H2" s="544"/>
      <c r="I2" s="544"/>
      <c r="J2" s="545"/>
    </row>
    <row r="3" spans="2:10" ht="20.25" x14ac:dyDescent="0.3">
      <c r="B3" s="32"/>
      <c r="C3" s="113" t="s">
        <v>103</v>
      </c>
      <c r="D3" s="542" t="e">
        <f>WADA!E4</f>
        <v>#N/A</v>
      </c>
      <c r="E3" s="542"/>
      <c r="F3" s="87" t="s">
        <v>104</v>
      </c>
      <c r="G3" s="358">
        <f>WADA!H4</f>
        <v>0</v>
      </c>
      <c r="H3" s="133" t="s">
        <v>105</v>
      </c>
      <c r="I3" s="135" t="str">
        <f>WADA!J4</f>
        <v/>
      </c>
      <c r="J3" s="20"/>
    </row>
    <row r="4" spans="2:10" ht="12.75" customHeight="1" x14ac:dyDescent="0.3">
      <c r="B4" s="32"/>
      <c r="C4" s="38"/>
      <c r="D4" s="39"/>
      <c r="E4" s="39"/>
      <c r="F4" s="40"/>
      <c r="G4" s="39"/>
      <c r="H4" s="40"/>
      <c r="I4" s="39"/>
      <c r="J4" s="20"/>
    </row>
    <row r="5" spans="2:10" x14ac:dyDescent="0.2">
      <c r="B5" s="13"/>
      <c r="C5" s="8" t="s">
        <v>120</v>
      </c>
      <c r="D5" s="8"/>
      <c r="E5" s="19"/>
      <c r="F5" s="19"/>
      <c r="G5" s="19"/>
      <c r="H5" s="19"/>
      <c r="I5" s="19"/>
      <c r="J5" s="20"/>
    </row>
    <row r="6" spans="2:10" x14ac:dyDescent="0.2">
      <c r="B6" s="13"/>
      <c r="C6" s="359" t="s">
        <v>2</v>
      </c>
      <c r="D6" s="174" t="s">
        <v>778</v>
      </c>
      <c r="E6" s="174" t="s">
        <v>788</v>
      </c>
      <c r="F6" s="174" t="s">
        <v>1040</v>
      </c>
      <c r="G6" s="174" t="s">
        <v>1041</v>
      </c>
      <c r="H6" s="174" t="s">
        <v>1057</v>
      </c>
      <c r="I6" s="174" t="s">
        <v>1058</v>
      </c>
      <c r="J6" s="289" t="s">
        <v>1059</v>
      </c>
    </row>
    <row r="7" spans="2:10" x14ac:dyDescent="0.2">
      <c r="B7" s="368" t="s">
        <v>39</v>
      </c>
      <c r="C7" s="360" t="e">
        <f>VLOOKUP($G$3,'Local Effort 2007'!$A:$B,2,FALSE)</f>
        <v>#N/A</v>
      </c>
      <c r="D7" s="360" t="e">
        <f>VLOOKUP($G$3,'Local Effort 2023'!$A:$B,2,FALSE)</f>
        <v>#N/A</v>
      </c>
      <c r="E7" s="360" t="e">
        <f>VLOOKUP($G$3,'Local Effort 2023'!$A:$B,2,FALSE)</f>
        <v>#N/A</v>
      </c>
      <c r="F7" s="360" t="e">
        <f>IF('Data Entry Page'!F28=0,$C$7,(MIN($C$7,'Data Entry Page'!F28)))</f>
        <v>#N/A</v>
      </c>
      <c r="G7" s="360" t="e">
        <f>IF('Data Entry Page'!G28=0,$C$7,(MIN($C$7,'Data Entry Page'!G28)))</f>
        <v>#N/A</v>
      </c>
      <c r="H7" s="360" t="e">
        <f>IF('Data Entry Page'!H28=0,$C$7,(MIN($C$7,'Data Entry Page'!H28)))</f>
        <v>#N/A</v>
      </c>
      <c r="I7" s="360" t="e">
        <f>IF('Data Entry Page'!I28=0,$C$7,(MIN($C$7,'Data Entry Page'!I28)))</f>
        <v>#N/A</v>
      </c>
      <c r="J7" s="360" t="e">
        <f>IF('Data Entry Page'!J28=0,$C$7,(MIN($C$7,'Data Entry Page'!J28)))</f>
        <v>#N/A</v>
      </c>
    </row>
    <row r="8" spans="2:10" x14ac:dyDescent="0.2">
      <c r="B8" s="369" t="s">
        <v>4</v>
      </c>
      <c r="C8" s="361" t="e">
        <f>ROUND((C7/100)*3.43,2)</f>
        <v>#N/A</v>
      </c>
      <c r="D8" s="361" t="e">
        <f t="shared" ref="D8:I8" si="0">(D7/100)*3.43</f>
        <v>#N/A</v>
      </c>
      <c r="E8" s="361" t="e">
        <f t="shared" si="0"/>
        <v>#N/A</v>
      </c>
      <c r="F8" s="86" t="e">
        <f t="shared" si="0"/>
        <v>#N/A</v>
      </c>
      <c r="G8" s="86" t="e">
        <f t="shared" si="0"/>
        <v>#N/A</v>
      </c>
      <c r="H8" s="86" t="e">
        <f t="shared" si="0"/>
        <v>#N/A</v>
      </c>
      <c r="I8" s="86" t="e">
        <f t="shared" si="0"/>
        <v>#N/A</v>
      </c>
      <c r="J8" s="290" t="e">
        <f t="shared" ref="J8" si="1">(J7/100)*3.43</f>
        <v>#N/A</v>
      </c>
    </row>
    <row r="9" spans="2:10" x14ac:dyDescent="0.2">
      <c r="B9" s="369" t="s">
        <v>68</v>
      </c>
      <c r="C9" s="362" t="e">
        <f>VLOOKUP(G3,'Local Effort 2007'!A:C,3,FALSE)</f>
        <v>#N/A</v>
      </c>
      <c r="D9" s="362" t="e">
        <f t="shared" ref="D9" si="2">C9</f>
        <v>#N/A</v>
      </c>
      <c r="E9" s="362" t="e">
        <f t="shared" ref="E9" si="3">D9</f>
        <v>#N/A</v>
      </c>
      <c r="F9" s="363" t="e">
        <f t="shared" ref="F9" si="4">E9</f>
        <v>#N/A</v>
      </c>
      <c r="G9" s="363" t="e">
        <f t="shared" ref="G9" si="5">F9</f>
        <v>#N/A</v>
      </c>
      <c r="H9" s="363" t="e">
        <f t="shared" ref="H9" si="6">G9</f>
        <v>#N/A</v>
      </c>
      <c r="I9" s="363" t="e">
        <f>H9</f>
        <v>#N/A</v>
      </c>
      <c r="J9" s="375" t="e">
        <f>I9</f>
        <v>#N/A</v>
      </c>
    </row>
    <row r="10" spans="2:10" x14ac:dyDescent="0.2">
      <c r="B10" s="369" t="s">
        <v>60</v>
      </c>
      <c r="C10" s="361" t="e">
        <f>ROUND(+C8*(C9/100),2)</f>
        <v>#N/A</v>
      </c>
      <c r="D10" s="361" t="e">
        <f t="shared" ref="D10:I10" si="7">ROUND(+D8*(D9/100),2)</f>
        <v>#N/A</v>
      </c>
      <c r="E10" s="361" t="e">
        <f t="shared" si="7"/>
        <v>#N/A</v>
      </c>
      <c r="F10" s="361" t="e">
        <f t="shared" si="7"/>
        <v>#N/A</v>
      </c>
      <c r="G10" s="361" t="e">
        <f t="shared" si="7"/>
        <v>#N/A</v>
      </c>
      <c r="H10" s="361" t="e">
        <f t="shared" si="7"/>
        <v>#N/A</v>
      </c>
      <c r="I10" s="361" t="e">
        <f t="shared" si="7"/>
        <v>#N/A</v>
      </c>
      <c r="J10" s="376" t="e">
        <f t="shared" ref="J10" si="8">ROUND(+J8*(J9/100),2)</f>
        <v>#N/A</v>
      </c>
    </row>
    <row r="11" spans="2:10" x14ac:dyDescent="0.2">
      <c r="B11" s="370" t="s">
        <v>106</v>
      </c>
      <c r="C11" s="364" t="e">
        <f>ROUND(C8-C10,2)</f>
        <v>#N/A</v>
      </c>
      <c r="D11" s="364" t="e">
        <f t="shared" ref="D11:I11" si="9">D8-D10</f>
        <v>#N/A</v>
      </c>
      <c r="E11" s="364" t="e">
        <f t="shared" si="9"/>
        <v>#N/A</v>
      </c>
      <c r="F11" s="364" t="e">
        <f t="shared" si="9"/>
        <v>#N/A</v>
      </c>
      <c r="G11" s="364" t="e">
        <f t="shared" si="9"/>
        <v>#N/A</v>
      </c>
      <c r="H11" s="364" t="e">
        <f t="shared" si="9"/>
        <v>#N/A</v>
      </c>
      <c r="I11" s="364" t="e">
        <f t="shared" si="9"/>
        <v>#N/A</v>
      </c>
      <c r="J11" s="377" t="e">
        <f t="shared" ref="J11" si="10">J8-J10</f>
        <v>#N/A</v>
      </c>
    </row>
    <row r="12" spans="2:10" x14ac:dyDescent="0.2">
      <c r="B12" s="13"/>
      <c r="C12" s="365"/>
      <c r="D12" s="362"/>
      <c r="E12" s="366"/>
      <c r="F12" s="107"/>
      <c r="G12" s="107"/>
      <c r="H12" s="107"/>
      <c r="I12" s="107"/>
      <c r="J12" s="442"/>
    </row>
    <row r="13" spans="2:10" x14ac:dyDescent="0.2">
      <c r="B13" s="368" t="s">
        <v>5</v>
      </c>
      <c r="C13" s="365"/>
      <c r="D13" s="362"/>
      <c r="E13" s="366"/>
      <c r="F13" s="107"/>
      <c r="G13" s="107"/>
      <c r="H13" s="107"/>
      <c r="I13" s="107"/>
      <c r="J13" s="442"/>
    </row>
    <row r="14" spans="2:10" x14ac:dyDescent="0.2">
      <c r="B14" s="371" t="s">
        <v>69</v>
      </c>
      <c r="C14" s="361" t="e">
        <f>VLOOKUP($G$3,'Local Effort 2007'!$A:L,12,FALSE)</f>
        <v>#N/A</v>
      </c>
      <c r="D14" s="361" t="e">
        <f>VLOOKUP($G$3,'Local Effort 2023'!$A:$M,12,FALSE)</f>
        <v>#N/A</v>
      </c>
      <c r="E14" s="361" t="e">
        <f>VLOOKUP($G$3,'Local Effort 2024'!$A:$M,12,FALSE)</f>
        <v>#N/A</v>
      </c>
      <c r="F14" s="361" t="e">
        <f>$E$14</f>
        <v>#N/A</v>
      </c>
      <c r="G14" s="361" t="e">
        <f t="shared" ref="G14:J14" si="11">$E$14</f>
        <v>#N/A</v>
      </c>
      <c r="H14" s="361" t="e">
        <f t="shared" si="11"/>
        <v>#N/A</v>
      </c>
      <c r="I14" s="361" t="e">
        <f t="shared" si="11"/>
        <v>#N/A</v>
      </c>
      <c r="J14" s="376" t="e">
        <f t="shared" si="11"/>
        <v>#N/A</v>
      </c>
    </row>
    <row r="15" spans="2:10" x14ac:dyDescent="0.2">
      <c r="B15" s="371" t="s">
        <v>70</v>
      </c>
      <c r="C15" s="361" t="e">
        <f>VLOOKUP($G$3,'Local Effort 2007'!$A:$F,6,FALSE)</f>
        <v>#N/A</v>
      </c>
      <c r="D15" s="361" t="e">
        <f>VLOOKUP($G$3,'Local Effort 2007'!$A:$F,6,FALSE)</f>
        <v>#N/A</v>
      </c>
      <c r="E15" s="361" t="e">
        <f>VLOOKUP($G$3,'Local Effort 2007'!$A:$F,6,FALSE)</f>
        <v>#N/A</v>
      </c>
      <c r="F15" s="361" t="e">
        <f>$E$15</f>
        <v>#N/A</v>
      </c>
      <c r="G15" s="361" t="e">
        <f t="shared" ref="G15:J15" si="12">$E$15</f>
        <v>#N/A</v>
      </c>
      <c r="H15" s="361" t="e">
        <f t="shared" si="12"/>
        <v>#N/A</v>
      </c>
      <c r="I15" s="361" t="e">
        <f t="shared" si="12"/>
        <v>#N/A</v>
      </c>
      <c r="J15" s="376" t="e">
        <f t="shared" si="12"/>
        <v>#N/A</v>
      </c>
    </row>
    <row r="16" spans="2:10" x14ac:dyDescent="0.2">
      <c r="B16" s="371" t="s">
        <v>71</v>
      </c>
      <c r="C16" s="361" t="e">
        <f>VLOOKUP($G$3,'Local Effort 2007'!$A:$J,10,FALSE)</f>
        <v>#N/A</v>
      </c>
      <c r="D16" s="361" t="e">
        <f>VLOOKUP($G$3,'Local Effort 2007'!$A:$J,10,FALSE)</f>
        <v>#N/A</v>
      </c>
      <c r="E16" s="361" t="e">
        <f>VLOOKUP($G$3,'Local Effort 2007'!$A:$J,10,FALSE)</f>
        <v>#N/A</v>
      </c>
      <c r="F16" s="361" t="e">
        <f>$E$16</f>
        <v>#N/A</v>
      </c>
      <c r="G16" s="361" t="e">
        <f t="shared" ref="G16:J16" si="13">$E$16</f>
        <v>#N/A</v>
      </c>
      <c r="H16" s="361" t="e">
        <f t="shared" si="13"/>
        <v>#N/A</v>
      </c>
      <c r="I16" s="361" t="e">
        <f t="shared" si="13"/>
        <v>#N/A</v>
      </c>
      <c r="J16" s="376" t="e">
        <f t="shared" si="13"/>
        <v>#N/A</v>
      </c>
    </row>
    <row r="17" spans="2:10" x14ac:dyDescent="0.2">
      <c r="B17" s="371" t="s">
        <v>72</v>
      </c>
      <c r="C17" s="361" t="e">
        <f>VLOOKUP($G$3,'Local Effort 2007'!$A:$H,8,FALSE)</f>
        <v>#N/A</v>
      </c>
      <c r="D17" s="361" t="e">
        <f>VLOOKUP($G$3,'Local Effort 2007'!$A:$H,8,FALSE)</f>
        <v>#N/A</v>
      </c>
      <c r="E17" s="361" t="e">
        <f>VLOOKUP($G$3,'Local Effort 2007'!$A:$H,8,FALSE)</f>
        <v>#N/A</v>
      </c>
      <c r="F17" s="361" t="e">
        <f>$E$17</f>
        <v>#N/A</v>
      </c>
      <c r="G17" s="361" t="e">
        <f t="shared" ref="G17:J17" si="14">$E$17</f>
        <v>#N/A</v>
      </c>
      <c r="H17" s="361" t="e">
        <f t="shared" si="14"/>
        <v>#N/A</v>
      </c>
      <c r="I17" s="361" t="e">
        <f t="shared" si="14"/>
        <v>#N/A</v>
      </c>
      <c r="J17" s="376" t="e">
        <f t="shared" si="14"/>
        <v>#N/A</v>
      </c>
    </row>
    <row r="18" spans="2:10" x14ac:dyDescent="0.2">
      <c r="B18" s="371" t="s">
        <v>73</v>
      </c>
      <c r="C18" s="367" t="e">
        <f>VLOOKUP($G$3,'Local Effort 2007'!$A:$G,7,FALSE)</f>
        <v>#N/A</v>
      </c>
      <c r="D18" s="367" t="e">
        <f>VLOOKUP($G$3,'Local Effort 2023'!$A:$G,7,FALSE)</f>
        <v>#N/A</v>
      </c>
      <c r="E18" s="367" t="e">
        <f>VLOOKUP($G$3,'Local Effort 2024'!$A:$G,7,FALSE)</f>
        <v>#N/A</v>
      </c>
      <c r="F18" s="378" t="e">
        <f>MAX($C$18,'Data Entry Page'!F29)</f>
        <v>#N/A</v>
      </c>
      <c r="G18" s="378" t="e">
        <f>MAX($C$18,'Data Entry Page'!G29)</f>
        <v>#N/A</v>
      </c>
      <c r="H18" s="378" t="e">
        <f>MAX($C$18,'Data Entry Page'!H29)</f>
        <v>#N/A</v>
      </c>
      <c r="I18" s="378" t="e">
        <f>MAX($C$18,'Data Entry Page'!I29)</f>
        <v>#N/A</v>
      </c>
      <c r="J18" s="378" t="e">
        <f>MAX($C$18,'Data Entry Page'!J29)</f>
        <v>#N/A</v>
      </c>
    </row>
    <row r="19" spans="2:10" x14ac:dyDescent="0.2">
      <c r="B19" s="371" t="s">
        <v>74</v>
      </c>
      <c r="C19" s="361" t="e">
        <f>VLOOKUP($G$3,'Local Effort 2007'!$A:$I,9,FALSE)</f>
        <v>#N/A</v>
      </c>
      <c r="D19" s="361" t="e">
        <f>VLOOKUP($G$3,'Local Effort 2023'!$A:$I,9,FALSE)</f>
        <v>#N/A</v>
      </c>
      <c r="E19" s="361" t="e">
        <f>VLOOKUP($G$3,'Local Effort 2024'!$A:$I,9,FALSE)</f>
        <v>#N/A</v>
      </c>
      <c r="F19" s="361" t="e">
        <f>$E$19</f>
        <v>#N/A</v>
      </c>
      <c r="G19" s="361" t="e">
        <f t="shared" ref="G19:J19" si="15">$E$19</f>
        <v>#N/A</v>
      </c>
      <c r="H19" s="361" t="e">
        <f t="shared" si="15"/>
        <v>#N/A</v>
      </c>
      <c r="I19" s="361" t="e">
        <f t="shared" si="15"/>
        <v>#N/A</v>
      </c>
      <c r="J19" s="376" t="e">
        <f t="shared" si="15"/>
        <v>#N/A</v>
      </c>
    </row>
    <row r="20" spans="2:10" x14ac:dyDescent="0.2">
      <c r="B20" s="371" t="s">
        <v>75</v>
      </c>
      <c r="C20" s="361" t="e">
        <f>VLOOKUP($G$3,'Local Effort 2007'!$A:$K,11,FALSE)</f>
        <v>#N/A</v>
      </c>
      <c r="D20" s="361" t="e">
        <f>VLOOKUP($G$3,'Local Effort 2023'!$A:$K,11,FALSE)</f>
        <v>#N/A</v>
      </c>
      <c r="E20" s="361" t="e">
        <f>VLOOKUP($G$3,'Local Effort 2024'!$A:$K,11,FALSE)</f>
        <v>#N/A</v>
      </c>
      <c r="F20" s="361" t="e">
        <f>$E$20</f>
        <v>#N/A</v>
      </c>
      <c r="G20" s="361" t="e">
        <f t="shared" ref="G20:J20" si="16">$E$20</f>
        <v>#N/A</v>
      </c>
      <c r="H20" s="361" t="e">
        <f t="shared" si="16"/>
        <v>#N/A</v>
      </c>
      <c r="I20" s="361" t="e">
        <f t="shared" si="16"/>
        <v>#N/A</v>
      </c>
      <c r="J20" s="376" t="e">
        <f t="shared" si="16"/>
        <v>#N/A</v>
      </c>
    </row>
    <row r="21" spans="2:10" x14ac:dyDescent="0.2">
      <c r="B21" s="372" t="s">
        <v>76</v>
      </c>
      <c r="C21" s="361" t="e">
        <f>VLOOKUP($G$3,'Local Effort 2007'!$A:$D,4,FALSE)</f>
        <v>#N/A</v>
      </c>
      <c r="D21" s="361" t="e">
        <f>VLOOKUP($G$3,'Local Effort 2023'!$A:$D,4,FALSE)</f>
        <v>#N/A</v>
      </c>
      <c r="E21" s="361" t="e">
        <f>VLOOKUP($G$3,'Local Effort 2024'!$A:$D,4,FALSE)</f>
        <v>#N/A</v>
      </c>
      <c r="F21" s="361" t="e">
        <f>$E$21</f>
        <v>#N/A</v>
      </c>
      <c r="G21" s="361" t="e">
        <f t="shared" ref="G21:J21" si="17">$E$21</f>
        <v>#N/A</v>
      </c>
      <c r="H21" s="361" t="e">
        <f t="shared" si="17"/>
        <v>#N/A</v>
      </c>
      <c r="I21" s="361" t="e">
        <f t="shared" si="17"/>
        <v>#N/A</v>
      </c>
      <c r="J21" s="376" t="e">
        <f t="shared" si="17"/>
        <v>#N/A</v>
      </c>
    </row>
    <row r="22" spans="2:10" ht="13.5" thickBot="1" x14ac:dyDescent="0.25">
      <c r="B22" s="373" t="s">
        <v>77</v>
      </c>
      <c r="C22" s="374" t="e">
        <f t="shared" ref="C22" si="18">SUM(C11:C21)</f>
        <v>#N/A</v>
      </c>
      <c r="D22" s="374" t="e">
        <f t="shared" ref="D22:G22" si="19">SUM(D11:D21)</f>
        <v>#N/A</v>
      </c>
      <c r="E22" s="374" t="e">
        <f t="shared" si="19"/>
        <v>#N/A</v>
      </c>
      <c r="F22" s="374" t="e">
        <f t="shared" si="19"/>
        <v>#N/A</v>
      </c>
      <c r="G22" s="374" t="e">
        <f t="shared" si="19"/>
        <v>#N/A</v>
      </c>
      <c r="H22" s="374" t="e">
        <f t="shared" ref="H22:I22" si="20">SUM(H11:H21)</f>
        <v>#N/A</v>
      </c>
      <c r="I22" s="374" t="e">
        <f t="shared" si="20"/>
        <v>#N/A</v>
      </c>
      <c r="J22" s="379" t="e">
        <f t="shared" ref="J22" si="21">SUM(J11:J21)</f>
        <v>#N/A</v>
      </c>
    </row>
    <row r="23" spans="2:10" x14ac:dyDescent="0.2">
      <c r="B23" s="206" t="s">
        <v>791</v>
      </c>
      <c r="C23" s="28"/>
      <c r="D23" s="28"/>
      <c r="E23" s="28"/>
      <c r="F23" s="28"/>
      <c r="G23" s="28"/>
      <c r="H23" s="28"/>
      <c r="I23" s="28"/>
    </row>
    <row r="24" spans="2:10" x14ac:dyDescent="0.2">
      <c r="B24" s="19" t="s">
        <v>101</v>
      </c>
      <c r="C24" s="22"/>
      <c r="D24" s="19"/>
      <c r="E24" s="29"/>
      <c r="F24" s="22"/>
      <c r="G24" s="22"/>
      <c r="H24" s="22"/>
      <c r="I24" s="22"/>
    </row>
    <row r="25" spans="2:10" x14ac:dyDescent="0.2">
      <c r="B25" s="23" t="s">
        <v>754</v>
      </c>
      <c r="C25" s="31"/>
      <c r="D25" s="31"/>
      <c r="E25" s="23"/>
      <c r="F25" s="23"/>
      <c r="G25" s="23"/>
      <c r="H25" s="23"/>
      <c r="I25" s="23"/>
    </row>
    <row r="26" spans="2:10" x14ac:dyDescent="0.2">
      <c r="B26" s="23"/>
      <c r="C26" s="31"/>
      <c r="D26" s="31"/>
      <c r="E26" s="23"/>
      <c r="F26" s="23"/>
      <c r="G26" s="23"/>
      <c r="H26" s="23"/>
      <c r="I26" s="23"/>
    </row>
    <row r="27" spans="2:10" ht="13.5" thickBot="1" x14ac:dyDescent="0.25">
      <c r="B27" s="23"/>
      <c r="C27" s="31"/>
      <c r="D27" s="31"/>
      <c r="E27" s="23"/>
      <c r="F27" s="23"/>
      <c r="G27" s="23"/>
      <c r="H27" s="23"/>
      <c r="I27" s="23"/>
    </row>
    <row r="28" spans="2:10" ht="20.25" x14ac:dyDescent="0.3">
      <c r="B28" s="203" t="s">
        <v>61</v>
      </c>
      <c r="C28" s="204"/>
      <c r="D28" s="203" t="s">
        <v>6</v>
      </c>
      <c r="E28" s="21"/>
      <c r="F28" s="21"/>
      <c r="G28" s="204"/>
    </row>
    <row r="29" spans="2:10" x14ac:dyDescent="0.2">
      <c r="B29" s="33" t="s">
        <v>62</v>
      </c>
      <c r="C29" s="176" t="e">
        <f>VLOOKUP($G$3,'04-05 and 05-06 Revenue'!A:C,3,FALSE)</f>
        <v>#N/A</v>
      </c>
      <c r="D29" s="34" t="s">
        <v>7</v>
      </c>
      <c r="E29" s="19"/>
      <c r="F29" s="19"/>
      <c r="G29" s="177" t="e">
        <f>VLOOKUP($G$3,'04-05 and 05-06 Revenue'!A:D,4,FALSE)</f>
        <v>#N/A</v>
      </c>
    </row>
    <row r="30" spans="2:10" x14ac:dyDescent="0.2">
      <c r="B30" s="13"/>
      <c r="C30" s="71"/>
      <c r="D30" s="13"/>
      <c r="E30" s="19"/>
      <c r="F30" s="19"/>
      <c r="G30" s="20"/>
    </row>
    <row r="31" spans="2:10" x14ac:dyDescent="0.2">
      <c r="B31" s="13" t="s">
        <v>99</v>
      </c>
      <c r="C31" s="71"/>
      <c r="D31" s="13"/>
      <c r="E31" s="19"/>
      <c r="F31" s="19"/>
      <c r="G31" s="20"/>
    </row>
    <row r="32" spans="2:10" x14ac:dyDescent="0.2">
      <c r="B32" s="27" t="s">
        <v>100</v>
      </c>
      <c r="C32" s="71"/>
      <c r="D32" s="27"/>
      <c r="E32" s="19"/>
      <c r="F32" s="19"/>
      <c r="G32" s="20"/>
    </row>
    <row r="33" spans="2:9" ht="13.5" thickBot="1" x14ac:dyDescent="0.25">
      <c r="B33" s="10"/>
      <c r="C33" s="69"/>
      <c r="D33" s="10"/>
      <c r="E33" s="26"/>
      <c r="F33" s="26"/>
      <c r="G33" s="30"/>
    </row>
    <row r="34" spans="2:9" x14ac:dyDescent="0.2">
      <c r="C34" s="72"/>
    </row>
    <row r="35" spans="2:9" x14ac:dyDescent="0.2">
      <c r="C35" s="72"/>
    </row>
    <row r="39" spans="2:9" x14ac:dyDescent="0.2">
      <c r="H39" s="25"/>
      <c r="I39" s="25"/>
    </row>
    <row r="41" spans="2:9" ht="15" x14ac:dyDescent="0.25">
      <c r="B41" s="170" t="s">
        <v>736</v>
      </c>
    </row>
    <row r="42" spans="2:9" x14ac:dyDescent="0.2">
      <c r="B42" s="171" t="s">
        <v>735</v>
      </c>
    </row>
  </sheetData>
  <sheetProtection algorithmName="SHA-512" hashValue="jew1R/BPcP8JZBzbQaVEPM6tWj8qVi+g/irzxaggwafDagbZdNaf1XT2oT4Rd1Up8x/uUTRLS3gGpIzHfwlF2A==" saltValue="4ZrOtIBwNnYmy3fNFvdjOA==" spinCount="100000" sheet="1" objects="1" scenarios="1"/>
  <mergeCells count="2">
    <mergeCell ref="D3:E3"/>
    <mergeCell ref="B2:J2"/>
  </mergeCells>
  <phoneticPr fontId="0" type="noConversion"/>
  <pageMargins left="0.75" right="0.75" top="1.6681250000000001" bottom="0.5" header="0.25" footer="0.5"/>
  <pageSetup scale="74" fitToHeight="0" orientation="landscape" horizontalDpi="1200" verticalDpi="1200" r:id="rId1"/>
  <headerFooter alignWithMargins="0">
    <oddHeader>&amp;L&amp;G&amp;C&amp;"Arial,Bold"&amp;14
Divison of Financial and Administrative Services
School Finance
Basic Formula Projection Tool</oddHeader>
    <oddFooter>&amp;L&amp;P</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B0F0"/>
    <pageSetUpPr fitToPage="1"/>
  </sheetPr>
  <dimension ref="A1:K188"/>
  <sheetViews>
    <sheetView showWhiteSpace="0" view="pageLayout" zoomScale="90" zoomScaleNormal="100" zoomScalePageLayoutView="90" workbookViewId="0">
      <selection activeCell="E31" sqref="E31"/>
    </sheetView>
  </sheetViews>
  <sheetFormatPr defaultColWidth="9.140625" defaultRowHeight="12.75" x14ac:dyDescent="0.2"/>
  <cols>
    <col min="1" max="1" width="2.7109375" style="16" customWidth="1"/>
    <col min="2" max="2" width="5.140625" style="18" bestFit="1" customWidth="1"/>
    <col min="3" max="3" width="58" style="16" customWidth="1"/>
    <col min="4" max="4" width="17.42578125" style="16" bestFit="1" customWidth="1"/>
    <col min="5" max="9" width="17.42578125" style="16" customWidth="1"/>
    <col min="10" max="10" width="17.42578125" style="16" bestFit="1" customWidth="1"/>
    <col min="11" max="13" width="14.7109375" style="16" customWidth="1"/>
    <col min="14" max="16384" width="9.140625" style="16"/>
  </cols>
  <sheetData>
    <row r="1" spans="1:10" ht="13.5" thickBot="1" x14ac:dyDescent="0.25">
      <c r="A1" s="41"/>
      <c r="B1" s="77"/>
      <c r="C1" s="78"/>
      <c r="D1" s="79"/>
      <c r="E1" s="80"/>
      <c r="F1" s="40"/>
      <c r="G1" s="41"/>
      <c r="H1" s="41"/>
      <c r="I1" s="41"/>
      <c r="J1" s="41"/>
    </row>
    <row r="2" spans="1:10" ht="20.25" x14ac:dyDescent="0.3">
      <c r="A2" s="40"/>
      <c r="B2" s="548" t="s">
        <v>95</v>
      </c>
      <c r="C2" s="549"/>
      <c r="D2" s="549"/>
      <c r="E2" s="549"/>
      <c r="F2" s="549"/>
      <c r="G2" s="549"/>
      <c r="H2" s="549"/>
      <c r="I2" s="549"/>
      <c r="J2" s="550"/>
    </row>
    <row r="3" spans="1:10" ht="20.25" x14ac:dyDescent="0.3">
      <c r="A3" s="40"/>
      <c r="B3" s="81"/>
      <c r="C3" s="82"/>
      <c r="D3" s="82"/>
      <c r="E3" s="82"/>
      <c r="F3" s="82"/>
      <c r="G3" s="82"/>
      <c r="H3" s="82"/>
      <c r="I3" s="82"/>
      <c r="J3" s="446"/>
    </row>
    <row r="4" spans="1:10" ht="15" customHeight="1" x14ac:dyDescent="0.2">
      <c r="A4" s="40"/>
      <c r="B4" s="81"/>
      <c r="C4" s="133" t="s">
        <v>103</v>
      </c>
      <c r="D4" s="538" t="e">
        <f>WADA!E4</f>
        <v>#N/A</v>
      </c>
      <c r="E4" s="538"/>
      <c r="F4" s="87" t="s">
        <v>104</v>
      </c>
      <c r="G4" s="132">
        <f>WADA!H4</f>
        <v>0</v>
      </c>
      <c r="H4" s="133" t="s">
        <v>105</v>
      </c>
      <c r="I4" s="134" t="str">
        <f>WADA!J4</f>
        <v/>
      </c>
      <c r="J4" s="447" t="e">
        <f>'Data Entry Page'!J6</f>
        <v>#N/A</v>
      </c>
    </row>
    <row r="5" spans="1:10" ht="12.75" customHeight="1" x14ac:dyDescent="0.3">
      <c r="A5" s="40"/>
      <c r="B5" s="81"/>
      <c r="C5" s="82"/>
      <c r="D5" s="38"/>
      <c r="E5" s="39"/>
      <c r="F5" s="39"/>
      <c r="G5" s="40"/>
      <c r="H5" s="39"/>
      <c r="I5" s="40"/>
      <c r="J5" s="448"/>
    </row>
    <row r="6" spans="1:10" x14ac:dyDescent="0.2">
      <c r="A6" s="40"/>
      <c r="B6" s="83"/>
      <c r="C6" s="40"/>
      <c r="D6" s="84" t="s">
        <v>792</v>
      </c>
      <c r="E6" s="84"/>
      <c r="F6" s="84"/>
      <c r="G6" s="84"/>
      <c r="H6" s="84"/>
      <c r="I6" s="84"/>
      <c r="J6" s="43"/>
    </row>
    <row r="7" spans="1:10" ht="12" customHeight="1" x14ac:dyDescent="0.2">
      <c r="A7" s="40"/>
      <c r="B7" s="83" t="s">
        <v>11</v>
      </c>
      <c r="C7" s="42"/>
      <c r="D7" s="174" t="s">
        <v>778</v>
      </c>
      <c r="E7" s="174" t="s">
        <v>788</v>
      </c>
      <c r="F7" s="174" t="s">
        <v>1040</v>
      </c>
      <c r="G7" s="289" t="s">
        <v>1041</v>
      </c>
      <c r="H7" s="174" t="s">
        <v>1057</v>
      </c>
      <c r="I7" s="174" t="s">
        <v>1058</v>
      </c>
      <c r="J7" s="289" t="s">
        <v>1059</v>
      </c>
    </row>
    <row r="8" spans="1:10" s="413" customFormat="1" ht="12" customHeight="1" x14ac:dyDescent="0.2">
      <c r="A8" s="410"/>
      <c r="B8" s="411"/>
      <c r="C8" s="412" t="s">
        <v>1042</v>
      </c>
      <c r="D8" s="445"/>
      <c r="E8" s="444">
        <v>0</v>
      </c>
      <c r="F8" s="445"/>
      <c r="G8" s="445"/>
      <c r="H8" s="416"/>
      <c r="I8" s="416"/>
      <c r="J8" s="449"/>
    </row>
    <row r="9" spans="1:10" x14ac:dyDescent="0.2">
      <c r="A9" s="40"/>
      <c r="B9" s="85" t="s">
        <v>12</v>
      </c>
      <c r="C9" s="40" t="s">
        <v>87</v>
      </c>
      <c r="D9" s="51" t="e">
        <f>VLOOKUP($G$4,'June 2022-23 BF Payment'!$A:$B,2,FALSE)</f>
        <v>#N/A</v>
      </c>
      <c r="E9" s="51" t="e">
        <f>IF(E8&gt;0,E8,WADA!G51)</f>
        <v>#N/A</v>
      </c>
      <c r="F9" s="51" t="e">
        <f>WADA!H51</f>
        <v>#N/A</v>
      </c>
      <c r="G9" s="51" t="e">
        <f>WADA!I51</f>
        <v>#N/A</v>
      </c>
      <c r="H9" s="51" t="e">
        <f>WADA!J51</f>
        <v>#N/A</v>
      </c>
      <c r="I9" s="51" t="e">
        <f>WADA!K51</f>
        <v>#N/A</v>
      </c>
      <c r="J9" s="245" t="e">
        <f>WADA!L51</f>
        <v>#N/A</v>
      </c>
    </row>
    <row r="10" spans="1:10" x14ac:dyDescent="0.2">
      <c r="A10" s="40"/>
      <c r="B10" s="85" t="s">
        <v>13</v>
      </c>
      <c r="C10" s="40" t="s">
        <v>88</v>
      </c>
      <c r="D10" s="443">
        <f>'Data Entry Page'!D30</f>
        <v>6375</v>
      </c>
      <c r="E10" s="443">
        <f>'Data Entry Page'!E30</f>
        <v>6375</v>
      </c>
      <c r="F10" s="443">
        <f>'Data Entry Page'!F30</f>
        <v>6760</v>
      </c>
      <c r="G10" s="443">
        <f>'Data Entry Page'!G30</f>
        <v>7145</v>
      </c>
      <c r="H10" s="443">
        <f>'Data Entry Page'!H30</f>
        <v>7145</v>
      </c>
      <c r="I10" s="443">
        <f>'Data Entry Page'!I30</f>
        <v>7145</v>
      </c>
      <c r="J10" s="443">
        <f>'Data Entry Page'!J30</f>
        <v>7145</v>
      </c>
    </row>
    <row r="11" spans="1:10" x14ac:dyDescent="0.2">
      <c r="A11" s="40"/>
      <c r="B11" s="85" t="s">
        <v>14</v>
      </c>
      <c r="C11" s="40" t="s">
        <v>89</v>
      </c>
      <c r="D11" s="86" t="e">
        <f t="shared" ref="D11:I11" si="0">(D9*D10)</f>
        <v>#N/A</v>
      </c>
      <c r="E11" s="86" t="e">
        <f t="shared" si="0"/>
        <v>#N/A</v>
      </c>
      <c r="F11" s="86" t="e">
        <f t="shared" si="0"/>
        <v>#N/A</v>
      </c>
      <c r="G11" s="86" t="e">
        <f t="shared" si="0"/>
        <v>#N/A</v>
      </c>
      <c r="H11" s="86" t="e">
        <f t="shared" si="0"/>
        <v>#N/A</v>
      </c>
      <c r="I11" s="86" t="e">
        <f t="shared" si="0"/>
        <v>#N/A</v>
      </c>
      <c r="J11" s="290" t="e">
        <f t="shared" ref="J11" si="1">(J9*J10)</f>
        <v>#N/A</v>
      </c>
    </row>
    <row r="12" spans="1:10" x14ac:dyDescent="0.2">
      <c r="A12" s="40"/>
      <c r="B12" s="85" t="s">
        <v>15</v>
      </c>
      <c r="C12" s="40" t="s">
        <v>81</v>
      </c>
      <c r="D12" s="178" t="e">
        <f>VLOOKUP($G$4,'June 2022-23 BF Payment'!$A:$C,3,FALSE)</f>
        <v>#N/A</v>
      </c>
      <c r="E12" s="178" t="e">
        <f>'Data Entry Page'!E31</f>
        <v>#N/A</v>
      </c>
      <c r="F12" s="178" t="e">
        <f>'Data Entry Page'!F31</f>
        <v>#N/A</v>
      </c>
      <c r="G12" s="178" t="e">
        <f>'Data Entry Page'!G31</f>
        <v>#N/A</v>
      </c>
      <c r="H12" s="178">
        <f>'Data Entry Page'!H31</f>
        <v>0</v>
      </c>
      <c r="I12" s="178">
        <f>'Data Entry Page'!I31</f>
        <v>0</v>
      </c>
      <c r="J12" s="178">
        <f>'Data Entry Page'!J31</f>
        <v>0</v>
      </c>
    </row>
    <row r="13" spans="1:10" x14ac:dyDescent="0.2">
      <c r="A13" s="40"/>
      <c r="B13" s="85" t="s">
        <v>16</v>
      </c>
      <c r="C13" s="40" t="s">
        <v>3</v>
      </c>
      <c r="D13" s="86" t="e">
        <f t="shared" ref="D13:I13" si="2">(D12*D11)</f>
        <v>#N/A</v>
      </c>
      <c r="E13" s="86" t="e">
        <f t="shared" si="2"/>
        <v>#N/A</v>
      </c>
      <c r="F13" s="86" t="e">
        <f t="shared" si="2"/>
        <v>#N/A</v>
      </c>
      <c r="G13" s="86" t="e">
        <f t="shared" si="2"/>
        <v>#N/A</v>
      </c>
      <c r="H13" s="86" t="e">
        <f t="shared" si="2"/>
        <v>#N/A</v>
      </c>
      <c r="I13" s="86" t="e">
        <f t="shared" si="2"/>
        <v>#N/A</v>
      </c>
      <c r="J13" s="290" t="e">
        <f t="shared" ref="J13" si="3">(J12*J11)</f>
        <v>#N/A</v>
      </c>
    </row>
    <row r="14" spans="1:10" x14ac:dyDescent="0.2">
      <c r="A14" s="40"/>
      <c r="B14" s="85" t="s">
        <v>17</v>
      </c>
      <c r="C14" s="40" t="s">
        <v>78</v>
      </c>
      <c r="D14" s="86" t="e">
        <f>'Local (04-05) &amp; State (05-06)'!D22</f>
        <v>#N/A</v>
      </c>
      <c r="E14" s="86" t="e">
        <f>'Local (04-05) &amp; State (05-06)'!E22</f>
        <v>#N/A</v>
      </c>
      <c r="F14" s="86" t="e">
        <f>'Local (04-05) &amp; State (05-06)'!F22</f>
        <v>#N/A</v>
      </c>
      <c r="G14" s="86" t="e">
        <f>'Local (04-05) &amp; State (05-06)'!G22</f>
        <v>#N/A</v>
      </c>
      <c r="H14" s="86" t="e">
        <f>'Local (04-05) &amp; State (05-06)'!H22</f>
        <v>#N/A</v>
      </c>
      <c r="I14" s="86" t="e">
        <f>'Local (04-05) &amp; State (05-06)'!I22</f>
        <v>#N/A</v>
      </c>
      <c r="J14" s="290" t="e">
        <f>'Local (04-05) &amp; State (05-06)'!J22</f>
        <v>#N/A</v>
      </c>
    </row>
    <row r="15" spans="1:10" x14ac:dyDescent="0.2">
      <c r="A15" s="40"/>
      <c r="B15" s="85" t="s">
        <v>18</v>
      </c>
      <c r="C15" s="87" t="s">
        <v>98</v>
      </c>
      <c r="D15" s="88" t="e">
        <f t="shared" ref="D15:I15" si="4">IF(D13-D14&lt;0,0,D13-D14)</f>
        <v>#N/A</v>
      </c>
      <c r="E15" s="88" t="e">
        <f t="shared" si="4"/>
        <v>#N/A</v>
      </c>
      <c r="F15" s="88" t="e">
        <f t="shared" si="4"/>
        <v>#N/A</v>
      </c>
      <c r="G15" s="88" t="e">
        <f t="shared" si="4"/>
        <v>#N/A</v>
      </c>
      <c r="H15" s="88" t="e">
        <f t="shared" si="4"/>
        <v>#N/A</v>
      </c>
      <c r="I15" s="88" t="e">
        <f t="shared" si="4"/>
        <v>#N/A</v>
      </c>
      <c r="J15" s="451" t="e">
        <f t="shared" ref="J15" si="5">IF(J13-J14&lt;0,0,J13-J14)</f>
        <v>#N/A</v>
      </c>
    </row>
    <row r="16" spans="1:10" x14ac:dyDescent="0.2">
      <c r="A16" s="40"/>
      <c r="B16" s="85" t="s">
        <v>19</v>
      </c>
      <c r="C16" s="89" t="s">
        <v>7</v>
      </c>
      <c r="D16" s="90" t="e">
        <f>'Local (04-05) &amp; State (05-06)'!G29</f>
        <v>#N/A</v>
      </c>
      <c r="E16" s="90" t="e">
        <f>D16</f>
        <v>#N/A</v>
      </c>
      <c r="F16" s="90" t="e">
        <f>E16</f>
        <v>#N/A</v>
      </c>
      <c r="G16" s="90" t="e">
        <f>F16</f>
        <v>#N/A</v>
      </c>
      <c r="H16" s="90" t="e">
        <f t="shared" ref="H16" si="6">G16</f>
        <v>#N/A</v>
      </c>
      <c r="I16" s="90" t="e">
        <f t="shared" ref="I16" si="7">H16</f>
        <v>#N/A</v>
      </c>
      <c r="J16" s="452" t="e">
        <f t="shared" ref="J16" si="8">I16</f>
        <v>#N/A</v>
      </c>
    </row>
    <row r="17" spans="1:10" ht="6.75" customHeight="1" x14ac:dyDescent="0.2">
      <c r="A17" s="40"/>
      <c r="B17" s="91"/>
      <c r="C17" s="38"/>
      <c r="D17" s="92"/>
      <c r="E17" s="92"/>
      <c r="F17" s="92"/>
      <c r="G17" s="92"/>
      <c r="H17" s="92"/>
      <c r="I17" s="92"/>
      <c r="J17" s="453"/>
    </row>
    <row r="18" spans="1:10" x14ac:dyDescent="0.2">
      <c r="A18" s="40"/>
      <c r="B18" s="85"/>
      <c r="C18" s="93" t="s">
        <v>109</v>
      </c>
      <c r="D18" s="56">
        <v>1</v>
      </c>
      <c r="E18" s="56">
        <v>1</v>
      </c>
      <c r="F18" s="57">
        <v>1</v>
      </c>
      <c r="G18" s="58">
        <v>1</v>
      </c>
      <c r="H18" s="58">
        <v>1</v>
      </c>
      <c r="I18" s="58">
        <v>1</v>
      </c>
      <c r="J18" s="454">
        <v>1</v>
      </c>
    </row>
    <row r="19" spans="1:10" x14ac:dyDescent="0.2">
      <c r="A19" s="40"/>
      <c r="B19" s="85"/>
      <c r="C19" s="42" t="s">
        <v>110</v>
      </c>
      <c r="D19" s="59">
        <v>0</v>
      </c>
      <c r="E19" s="59">
        <v>0</v>
      </c>
      <c r="F19" s="60">
        <v>0</v>
      </c>
      <c r="G19" s="61">
        <v>0</v>
      </c>
      <c r="H19" s="61">
        <v>0</v>
      </c>
      <c r="I19" s="61">
        <v>0</v>
      </c>
      <c r="J19" s="455">
        <v>0</v>
      </c>
    </row>
    <row r="20" spans="1:10" x14ac:dyDescent="0.2">
      <c r="A20" s="40"/>
      <c r="B20" s="85" t="s">
        <v>20</v>
      </c>
      <c r="C20" s="94" t="s">
        <v>96</v>
      </c>
      <c r="D20" s="86" t="e">
        <f t="shared" ref="D20:I20" si="9">ROUND(D18*D15,2)</f>
        <v>#N/A</v>
      </c>
      <c r="E20" s="86" t="e">
        <f t="shared" si="9"/>
        <v>#N/A</v>
      </c>
      <c r="F20" s="86" t="e">
        <f t="shared" si="9"/>
        <v>#N/A</v>
      </c>
      <c r="G20" s="86" t="e">
        <f t="shared" si="9"/>
        <v>#N/A</v>
      </c>
      <c r="H20" s="86" t="e">
        <f t="shared" si="9"/>
        <v>#N/A</v>
      </c>
      <c r="I20" s="86" t="e">
        <f t="shared" si="9"/>
        <v>#N/A</v>
      </c>
      <c r="J20" s="290" t="e">
        <f t="shared" ref="J20" si="10">ROUND(J18*J15,2)</f>
        <v>#N/A</v>
      </c>
    </row>
    <row r="21" spans="1:10" x14ac:dyDescent="0.2">
      <c r="A21" s="40"/>
      <c r="B21" s="95" t="s">
        <v>21</v>
      </c>
      <c r="C21" s="96" t="s">
        <v>97</v>
      </c>
      <c r="D21" s="97" t="e">
        <f t="shared" ref="D21:I21" si="11">ROUND(D19*D16,2)</f>
        <v>#N/A</v>
      </c>
      <c r="E21" s="97" t="e">
        <f t="shared" si="11"/>
        <v>#N/A</v>
      </c>
      <c r="F21" s="97" t="e">
        <f t="shared" si="11"/>
        <v>#N/A</v>
      </c>
      <c r="G21" s="97" t="e">
        <f t="shared" si="11"/>
        <v>#N/A</v>
      </c>
      <c r="H21" s="97" t="e">
        <f t="shared" si="11"/>
        <v>#N/A</v>
      </c>
      <c r="I21" s="97" t="e">
        <f t="shared" si="11"/>
        <v>#N/A</v>
      </c>
      <c r="J21" s="456" t="e">
        <f t="shared" ref="J21" si="12">ROUND(J19*J16,2)</f>
        <v>#N/A</v>
      </c>
    </row>
    <row r="22" spans="1:10" x14ac:dyDescent="0.2">
      <c r="A22" s="40"/>
      <c r="B22" s="98" t="s">
        <v>22</v>
      </c>
      <c r="C22" s="99" t="s">
        <v>90</v>
      </c>
      <c r="D22" s="100" t="e">
        <f t="shared" ref="D22:I22" si="13">D20+D21</f>
        <v>#N/A</v>
      </c>
      <c r="E22" s="100" t="e">
        <f t="shared" si="13"/>
        <v>#N/A</v>
      </c>
      <c r="F22" s="101" t="e">
        <f t="shared" si="13"/>
        <v>#N/A</v>
      </c>
      <c r="G22" s="102" t="e">
        <f t="shared" si="13"/>
        <v>#N/A</v>
      </c>
      <c r="H22" s="102" t="e">
        <f t="shared" si="13"/>
        <v>#N/A</v>
      </c>
      <c r="I22" s="102" t="e">
        <f t="shared" si="13"/>
        <v>#N/A</v>
      </c>
      <c r="J22" s="457" t="e">
        <f t="shared" ref="J22" si="14">J20+J21</f>
        <v>#N/A</v>
      </c>
    </row>
    <row r="23" spans="1:10" ht="6.75" customHeight="1" x14ac:dyDescent="0.2">
      <c r="A23" s="40"/>
      <c r="B23" s="91"/>
      <c r="C23" s="103"/>
      <c r="D23" s="86"/>
      <c r="E23" s="86"/>
      <c r="F23" s="86"/>
      <c r="G23" s="86"/>
      <c r="H23" s="86"/>
      <c r="I23" s="86"/>
      <c r="J23" s="290"/>
    </row>
    <row r="24" spans="1:10" x14ac:dyDescent="0.2">
      <c r="A24" s="40"/>
      <c r="B24" s="85"/>
      <c r="C24" s="87" t="s">
        <v>799</v>
      </c>
      <c r="D24" s="84" t="s">
        <v>8</v>
      </c>
      <c r="E24" s="84" t="s">
        <v>8</v>
      </c>
      <c r="F24" s="84" t="s">
        <v>8</v>
      </c>
      <c r="G24" s="84" t="s">
        <v>8</v>
      </c>
      <c r="H24" s="84" t="s">
        <v>8</v>
      </c>
      <c r="I24" s="84" t="s">
        <v>8</v>
      </c>
      <c r="J24" s="458" t="s">
        <v>8</v>
      </c>
    </row>
    <row r="25" spans="1:10" x14ac:dyDescent="0.2">
      <c r="A25" s="40"/>
      <c r="B25" s="85" t="s">
        <v>23</v>
      </c>
      <c r="C25" s="40" t="s">
        <v>80</v>
      </c>
      <c r="D25" s="104" t="e">
        <f>IF($J$4="K8",IF(WADA!E17+WADA!E36+WADA!EE7&lt;=350,"N/A",ROUND(((D12-1)*1)+1,4)),IF(WADA!E15+WADA!EE6+WADA!E37&lt;=350,"N/A",ROUND(((D12-1)*1)+1,4)))</f>
        <v>#N/A</v>
      </c>
      <c r="E25" s="104" t="e">
        <f>IF($J$4="K8",IF(WADA!F17+WADA!F36+WADA!EF7&lt;=350,"N/A",ROUND(((E12-1)*1)+1,4)),IF(WADA!F15+WADA!EF6+WADA!F37&lt;=350,"N/A",ROUND(((E12-1)*1)+1,4)))</f>
        <v>#N/A</v>
      </c>
      <c r="F25" s="104" t="e">
        <f>IF($J$4="K8",IF(WADA!G17+WADA!G36+WADA!EG7&lt;=350,"N/A",ROUND(((F12-1)*1)+1,4)),IF(WADA!G15+WADA!EG6+WADA!G37&lt;=350,"N/A",ROUND(((F12-1)*1)+1,4)))</f>
        <v>#N/A</v>
      </c>
      <c r="G25" s="104" t="e">
        <f>IF($J$4="K8",IF(WADA!H17+WADA!H36+WADA!EH7&lt;=350,"N/A",ROUND(((G12-1)*1)+1,4)),IF(WADA!H15+WADA!EH6+WADA!H37&lt;=350,"N/A",ROUND(((G12-1)*1)+1,4)))</f>
        <v>#N/A</v>
      </c>
      <c r="H25" s="104" t="e">
        <f>IF($J$4="K8",IF(WADA!I17+WADA!I36+WADA!EI7&lt;=350,"N/A",ROUND(((H12-1)*1)+1,4)),IF(WADA!I15+WADA!EI6+WADA!I37&lt;=350,"N/A",ROUND(((H12-1)*1)+1,4)))</f>
        <v>#N/A</v>
      </c>
      <c r="I25" s="104" t="e">
        <f>IF($J$4="K8",IF(WADA!J17+WADA!J36+WADA!EJ7&lt;=350,"N/A",ROUND(((I12-1)*1)+1,4)),IF(WADA!J15+WADA!EJ6+WADA!J37&lt;=350,"N/A",ROUND(((I12-1)*1)+1,4)))</f>
        <v>#N/A</v>
      </c>
      <c r="J25" s="459" t="e">
        <f>IF($J$4="K8",IF(WADA!K17+WADA!K36+WADA!EK7&lt;=350,"N/A",ROUND(((J12-1)*1)+1,4)),IF(WADA!K15+WADA!EK6+WADA!K37&lt;=350,"N/A",ROUND(((J12-1)*1)+1,4)))</f>
        <v>#N/A</v>
      </c>
    </row>
    <row r="26" spans="1:10" x14ac:dyDescent="0.2">
      <c r="A26" s="40"/>
      <c r="B26" s="85" t="s">
        <v>24</v>
      </c>
      <c r="C26" s="40" t="s">
        <v>79</v>
      </c>
      <c r="D26" s="86" t="e">
        <f t="shared" ref="D26:I26" si="15">IF(D25="N/A","N/A",ROUND(D16*D25,2))</f>
        <v>#N/A</v>
      </c>
      <c r="E26" s="86" t="e">
        <f t="shared" si="15"/>
        <v>#N/A</v>
      </c>
      <c r="F26" s="86" t="e">
        <f t="shared" si="15"/>
        <v>#N/A</v>
      </c>
      <c r="G26" s="86" t="e">
        <f t="shared" si="15"/>
        <v>#N/A</v>
      </c>
      <c r="H26" s="86" t="e">
        <f t="shared" si="15"/>
        <v>#N/A</v>
      </c>
      <c r="I26" s="86" t="e">
        <f t="shared" si="15"/>
        <v>#N/A</v>
      </c>
      <c r="J26" s="290" t="e">
        <f t="shared" ref="J26" si="16">IF(J25="N/A","N/A",ROUND(J16*J25,2))</f>
        <v>#N/A</v>
      </c>
    </row>
    <row r="27" spans="1:10" x14ac:dyDescent="0.2">
      <c r="A27" s="40"/>
      <c r="B27" s="85" t="s">
        <v>25</v>
      </c>
      <c r="C27" s="40" t="s">
        <v>66</v>
      </c>
      <c r="D27" s="105" t="e">
        <f>IF(D25="N/A","N/A",ROUND(D26/WADA!$D$39,4))</f>
        <v>#N/A</v>
      </c>
      <c r="E27" s="105" t="e">
        <f>IF(E25="N/A","N/A",ROUND(E26/WADA!$D$39,4))</f>
        <v>#N/A</v>
      </c>
      <c r="F27" s="105" t="e">
        <f>IF(F25="N/A","N/A",ROUND(F26/WADA!$D$39,4))</f>
        <v>#N/A</v>
      </c>
      <c r="G27" s="105" t="e">
        <f>IF(G25="N/A","N/A",ROUND(G26/WADA!$D$39,4))</f>
        <v>#N/A</v>
      </c>
      <c r="H27" s="105" t="e">
        <f>IF(H25="N/A","N/A",ROUND(H26/WADA!$D$39,4))</f>
        <v>#N/A</v>
      </c>
      <c r="I27" s="105" t="e">
        <f>IF(I25="N/A","N/A",ROUND(I26/WADA!$D$39,4))</f>
        <v>#N/A</v>
      </c>
      <c r="J27" s="460" t="e">
        <f>IF(J25="N/A","N/A",ROUND(J26/WADA!$D$39,4))</f>
        <v>#N/A</v>
      </c>
    </row>
    <row r="28" spans="1:10" x14ac:dyDescent="0.2">
      <c r="A28" s="40"/>
      <c r="B28" s="85" t="s">
        <v>57</v>
      </c>
      <c r="C28" s="94" t="s">
        <v>67</v>
      </c>
      <c r="D28" s="86" t="e">
        <f t="shared" ref="D28:I28" si="17">IF(D25="N/A","N/A",ROUND(D22/D9,4))</f>
        <v>#N/A</v>
      </c>
      <c r="E28" s="86" t="e">
        <f t="shared" si="17"/>
        <v>#N/A</v>
      </c>
      <c r="F28" s="86" t="e">
        <f t="shared" si="17"/>
        <v>#N/A</v>
      </c>
      <c r="G28" s="86" t="e">
        <f t="shared" si="17"/>
        <v>#N/A</v>
      </c>
      <c r="H28" s="86" t="e">
        <f t="shared" si="17"/>
        <v>#N/A</v>
      </c>
      <c r="I28" s="86" t="e">
        <f t="shared" si="17"/>
        <v>#N/A</v>
      </c>
      <c r="J28" s="290" t="e">
        <f t="shared" ref="J28" si="18">IF(J25="N/A","N/A",ROUND(J22/J9,4))</f>
        <v>#N/A</v>
      </c>
    </row>
    <row r="29" spans="1:10" x14ac:dyDescent="0.2">
      <c r="A29" s="40"/>
      <c r="B29" s="95"/>
      <c r="C29" s="62" t="s">
        <v>30</v>
      </c>
      <c r="D29" s="106" t="e">
        <f t="shared" ref="D29:I29" si="19">IF(D25="N/A","N/A",IF(D28&gt;D27,"On Formula","Hold Harmless"))</f>
        <v>#N/A</v>
      </c>
      <c r="E29" s="106" t="e">
        <f t="shared" si="19"/>
        <v>#N/A</v>
      </c>
      <c r="F29" s="106" t="e">
        <f t="shared" si="19"/>
        <v>#N/A</v>
      </c>
      <c r="G29" s="106" t="e">
        <f t="shared" si="19"/>
        <v>#N/A</v>
      </c>
      <c r="H29" s="106" t="e">
        <f t="shared" si="19"/>
        <v>#N/A</v>
      </c>
      <c r="I29" s="106" t="e">
        <f t="shared" si="19"/>
        <v>#N/A</v>
      </c>
      <c r="J29" s="461" t="e">
        <f t="shared" ref="J29" si="20">IF(J25="N/A","N/A",IF(J28&gt;J27,"On Formula","Hold Harmless"))</f>
        <v>#N/A</v>
      </c>
    </row>
    <row r="30" spans="1:10" x14ac:dyDescent="0.2">
      <c r="A30" s="40"/>
      <c r="B30" s="108"/>
      <c r="C30" s="109" t="s">
        <v>800</v>
      </c>
      <c r="D30" s="84" t="s">
        <v>8</v>
      </c>
      <c r="E30" s="84" t="s">
        <v>8</v>
      </c>
      <c r="F30" s="84" t="s">
        <v>8</v>
      </c>
      <c r="G30" s="84" t="s">
        <v>8</v>
      </c>
      <c r="H30" s="84" t="s">
        <v>8</v>
      </c>
      <c r="I30" s="84" t="s">
        <v>8</v>
      </c>
      <c r="J30" s="458" t="s">
        <v>8</v>
      </c>
    </row>
    <row r="31" spans="1:10" x14ac:dyDescent="0.2">
      <c r="A31" s="40"/>
      <c r="B31" s="85" t="s">
        <v>63</v>
      </c>
      <c r="C31" s="40" t="s">
        <v>80</v>
      </c>
      <c r="D31" s="104" t="e">
        <f>IF($J$4="K8",IF(WADA!E17+WADA!E36+WADA!E37&gt;350,"N/A",ROUND(((D12-1)*1)+1,4)),IF(WADA!E15+WADA!E36+WADA!E37&gt;350,"N/A",ROUND(((D12-1)*1)+1,4)))</f>
        <v>#N/A</v>
      </c>
      <c r="E31" s="104" t="e">
        <f>IF($J$4="K8",IF(WADA!F17+WADA!F36+WADA!F37&gt;350,"N/A",ROUND(((E12-1)*1)+1,4)),IF(WADA!F15+WADA!F36+WADA!F37&gt;350,"N/A",ROUND(((E12-1)*1)+1,4)))</f>
        <v>#N/A</v>
      </c>
      <c r="F31" s="104" t="e">
        <f>IF($J$4="K8",IF(WADA!G17+WADA!G36+WADA!G37&gt;350,"N/A",ROUND(((F12-1)*1)+1,4)),IF(WADA!G15+WADA!G36+WADA!G37&gt;350,"N/A",ROUND(((F12-1)*1)+1,4)))</f>
        <v>#N/A</v>
      </c>
      <c r="G31" s="104" t="e">
        <f>IF($J$4="K8",IF(WADA!H17+WADA!H36+WADA!H37&gt;350,"N/A",ROUND(((G12-1)*1)+1,4)),IF(WADA!H15+WADA!H36+WADA!H37&gt;350,"N/A",ROUND(((G12-1)*1)+1,4)))</f>
        <v>#N/A</v>
      </c>
      <c r="H31" s="104" t="e">
        <f>IF($J$4="K8",IF(WADA!I17+WADA!I36+WADA!I37&gt;350,"N/A",ROUND(((H12-1)*1)+1,4)),IF(WADA!I15+WADA!I36+WADA!I37&gt;350,"N/A",ROUND(((H12-1)*1)+1,4)))</f>
        <v>#N/A</v>
      </c>
      <c r="I31" s="104" t="e">
        <f>IF($J$4="K8",IF(WADA!J17+WADA!J36+WADA!J37&gt;350,"N/A",ROUND(((I12-1)*1)+1,4)),IF(WADA!J15+WADA!J36+WADA!J37&gt;350,"N/A",ROUND(((I12-1)*1)+1,4)))</f>
        <v>#N/A</v>
      </c>
      <c r="J31" s="104" t="e">
        <f>IF($J$4="K8",IF(WADA!K17+WADA!K36+WADA!K37&gt;350,"N/A",ROUND(((J12-1)*1)+1,4)),IF(WADA!K15+WADA!K36+WADA!K37&gt;350,"N/A",ROUND(((J12-1)*1)+1,4)))</f>
        <v>#N/A</v>
      </c>
    </row>
    <row r="32" spans="1:10" x14ac:dyDescent="0.2">
      <c r="A32" s="40"/>
      <c r="B32" s="83" t="s">
        <v>64</v>
      </c>
      <c r="C32" s="70" t="s">
        <v>83</v>
      </c>
      <c r="D32" s="86" t="e">
        <f>IF(D31="N/A","N/A",MAX('Local (04-05) &amp; State (05-06)'!$C$29,'Local (04-05) &amp; State (05-06)'!$G$29))</f>
        <v>#N/A</v>
      </c>
      <c r="E32" s="86" t="e">
        <f>IF(E31="N/A","N/A",MAX('Local (04-05) &amp; State (05-06)'!$C$29,'Local (04-05) &amp; State (05-06)'!$G$29))</f>
        <v>#N/A</v>
      </c>
      <c r="F32" s="86" t="e">
        <f>IF(F31="N/A","N/A",MAX('Local (04-05) &amp; State (05-06)'!$C$29,'Local (04-05) &amp; State (05-06)'!$G$29))</f>
        <v>#N/A</v>
      </c>
      <c r="G32" s="86" t="e">
        <f>IF(G31="N/A","N/A",MAX('Local (04-05) &amp; State (05-06)'!$C$29,'Local (04-05) &amp; State (05-06)'!$G$29))</f>
        <v>#N/A</v>
      </c>
      <c r="H32" s="86" t="e">
        <f>IF(H31="N/A","N/A",MAX('Local (04-05) &amp; State (05-06)'!$C$29,'Local (04-05) &amp; State (05-06)'!$G$29))</f>
        <v>#N/A</v>
      </c>
      <c r="I32" s="86" t="e">
        <f>IF(I31="N/A","N/A",MAX('Local (04-05) &amp; State (05-06)'!$C$29,'Local (04-05) &amp; State (05-06)'!$G$29))</f>
        <v>#N/A</v>
      </c>
      <c r="J32" s="290" t="e">
        <f>IF(J31="N/A","N/A",MAX('Local (04-05) &amp; State (05-06)'!$C$29,'Local (04-05) &amp; State (05-06)'!$G$29))</f>
        <v>#N/A</v>
      </c>
    </row>
    <row r="33" spans="1:10" x14ac:dyDescent="0.2">
      <c r="A33" s="40"/>
      <c r="B33" s="85" t="s">
        <v>65</v>
      </c>
      <c r="C33" s="70" t="s">
        <v>82</v>
      </c>
      <c r="D33" s="92" t="e">
        <f t="shared" ref="D33:I33" si="21">IF(D31="N/A","N/A",ROUND(D31*D32,0))</f>
        <v>#N/A</v>
      </c>
      <c r="E33" s="92" t="e">
        <f t="shared" si="21"/>
        <v>#N/A</v>
      </c>
      <c r="F33" s="92" t="e">
        <f t="shared" si="21"/>
        <v>#N/A</v>
      </c>
      <c r="G33" s="92" t="e">
        <f t="shared" si="21"/>
        <v>#N/A</v>
      </c>
      <c r="H33" s="92" t="e">
        <f t="shared" si="21"/>
        <v>#N/A</v>
      </c>
      <c r="I33" s="92" t="e">
        <f t="shared" si="21"/>
        <v>#N/A</v>
      </c>
      <c r="J33" s="453" t="e">
        <f t="shared" ref="J33" si="22">IF(J31="N/A","N/A",ROUND(J31*J32,0))</f>
        <v>#N/A</v>
      </c>
    </row>
    <row r="34" spans="1:10" x14ac:dyDescent="0.2">
      <c r="A34" s="40"/>
      <c r="B34" s="95"/>
      <c r="C34" s="62" t="s">
        <v>30</v>
      </c>
      <c r="D34" s="106" t="e">
        <f t="shared" ref="D34:I34" si="23">IF(D31="N/A","N/A",IF(D33&gt;D22,"Hold Harmless","On Formula"))</f>
        <v>#N/A</v>
      </c>
      <c r="E34" s="106" t="e">
        <f t="shared" si="23"/>
        <v>#N/A</v>
      </c>
      <c r="F34" s="106" t="e">
        <f t="shared" si="23"/>
        <v>#N/A</v>
      </c>
      <c r="G34" s="106" t="e">
        <f t="shared" si="23"/>
        <v>#N/A</v>
      </c>
      <c r="H34" s="106" t="e">
        <f t="shared" si="23"/>
        <v>#N/A</v>
      </c>
      <c r="I34" s="106" t="e">
        <f t="shared" si="23"/>
        <v>#N/A</v>
      </c>
      <c r="J34" s="461" t="e">
        <f t="shared" ref="J34" si="24">IF(J31="N/A","N/A",IF(J33&gt;J22,"Hold Harmless","On Formula"))</f>
        <v>#N/A</v>
      </c>
    </row>
    <row r="35" spans="1:10" x14ac:dyDescent="0.2">
      <c r="A35" s="40"/>
      <c r="B35" s="85"/>
      <c r="C35" s="40"/>
      <c r="D35" s="107"/>
      <c r="E35" s="107"/>
      <c r="F35" s="107"/>
      <c r="G35" s="107"/>
      <c r="H35" s="107"/>
      <c r="I35" s="112"/>
      <c r="J35" s="462"/>
    </row>
    <row r="36" spans="1:10" x14ac:dyDescent="0.2">
      <c r="A36" s="40"/>
      <c r="B36" s="85" t="s">
        <v>27</v>
      </c>
      <c r="C36" s="87" t="s">
        <v>9</v>
      </c>
      <c r="D36" s="181" t="e">
        <f>VLOOKUP($G$4,'June 2022-23 BF Payment'!$A:$L,12,FALSE)</f>
        <v>#N/A</v>
      </c>
      <c r="E36" s="181" t="e">
        <f>IF($J$4="K8",IF(WADA!F17+WADA!F36&lt;=350,MAX(E33,E22),IF(E27&gt;E28,E27*E9,E22)),IF(WADA!F15+WADA!F36+WADA!F37&lt;=350,MAX(E33,E22),IF(E27&gt;E28,E27*E9,E22)))</f>
        <v>#N/A</v>
      </c>
      <c r="F36" s="181" t="e">
        <f>IF($J$4="K8",IF(WADA!G17+WADA!G36&lt;=350,MAX(F33,F22),IF(F27&gt;F28,F27*F9,F22)),IF(WADA!G15+WADA!G36+WADA!G37&lt;=350,MAX(F33,F22),IF(F27&gt;F28,F27*F9,F22)))</f>
        <v>#N/A</v>
      </c>
      <c r="G36" s="181" t="e">
        <f>IF($J$4="K8",IF(WADA!H17+WADA!H36&lt;=350,MAX(G33,G22),IF(G27&gt;G28,G27*G9,G22)),IF(WADA!H15+WADA!H36+WADA!H37&lt;=350,MAX(G33,G22),IF(G27&gt;G28,G27*G9,G22)))</f>
        <v>#N/A</v>
      </c>
      <c r="H36" s="181" t="e">
        <f>IF($J$4="K8",IF(WADA!I17+WADA!I36&lt;=350,MAX(H33,H22),IF(H27&gt;H28,H27*H9,H22)),IF(WADA!I15+WADA!I36+WADA!I37&lt;=350,MAX(H33,H22),IF(H27&gt;H28,H27*H9,H22)))</f>
        <v>#N/A</v>
      </c>
      <c r="I36" s="181" t="e">
        <f>IF($J$4="K8",IF(WADA!J17+WADA!J36&lt;=350,MAX(I33,I22),IF(I27&gt;I28,I27*I9,I22)),IF(WADA!J15+WADA!J36+WADA!J37&lt;=350,MAX(I33,I22),IF(I27&gt;I28,I27*I9,I22)))</f>
        <v>#N/A</v>
      </c>
      <c r="J36" s="463" t="e">
        <f>IF($J$4="K8",IF(WADA!K17+WADA!K36&lt;=350,MAX(J33,J22),IF(J27&gt;J28,J27*J9,J22)),IF(WADA!K15+WADA!K36+WADA!K37&lt;=350,MAX(J33,J22),IF(J27&gt;J28,J27*J9,J22)))</f>
        <v>#N/A</v>
      </c>
    </row>
    <row r="37" spans="1:10" s="25" customFormat="1" x14ac:dyDescent="0.2">
      <c r="A37" s="70"/>
      <c r="B37" s="108"/>
      <c r="C37" s="109" t="s">
        <v>114</v>
      </c>
      <c r="D37" s="179">
        <v>1</v>
      </c>
      <c r="E37" s="179">
        <f>'Data Entry Page'!D32</f>
        <v>1</v>
      </c>
      <c r="F37" s="179">
        <f>'Data Entry Page'!E32</f>
        <v>1</v>
      </c>
      <c r="G37" s="179">
        <f>'Data Entry Page'!F32</f>
        <v>1</v>
      </c>
      <c r="H37" s="179">
        <f>'Data Entry Page'!G32</f>
        <v>1</v>
      </c>
      <c r="I37" s="179">
        <f>'Data Entry Page'!H32</f>
        <v>1</v>
      </c>
      <c r="J37" s="464">
        <f>'Data Entry Page'!I32</f>
        <v>1</v>
      </c>
    </row>
    <row r="38" spans="1:10" s="25" customFormat="1" x14ac:dyDescent="0.2">
      <c r="A38" s="70"/>
      <c r="B38" s="108"/>
      <c r="C38" s="87" t="s">
        <v>113</v>
      </c>
      <c r="D38" s="181" t="e">
        <f t="shared" ref="D38:J38" si="25">D36*D37</f>
        <v>#N/A</v>
      </c>
      <c r="E38" s="181" t="e">
        <f t="shared" si="25"/>
        <v>#N/A</v>
      </c>
      <c r="F38" s="181" t="e">
        <f t="shared" si="25"/>
        <v>#N/A</v>
      </c>
      <c r="G38" s="181" t="e">
        <f t="shared" si="25"/>
        <v>#N/A</v>
      </c>
      <c r="H38" s="181" t="e">
        <f t="shared" si="25"/>
        <v>#N/A</v>
      </c>
      <c r="I38" s="181" t="e">
        <f t="shared" si="25"/>
        <v>#N/A</v>
      </c>
      <c r="J38" s="463" t="e">
        <f t="shared" si="25"/>
        <v>#N/A</v>
      </c>
    </row>
    <row r="39" spans="1:10" x14ac:dyDescent="0.2">
      <c r="A39" s="40"/>
      <c r="B39" s="85"/>
      <c r="C39" s="40" t="s">
        <v>91</v>
      </c>
      <c r="D39" s="92"/>
      <c r="E39" s="92"/>
      <c r="F39" s="92"/>
      <c r="G39" s="92"/>
      <c r="H39" s="92"/>
      <c r="I39" s="92"/>
      <c r="J39" s="453"/>
    </row>
    <row r="40" spans="1:10" x14ac:dyDescent="0.2">
      <c r="A40" s="40"/>
      <c r="B40" s="85"/>
      <c r="C40" s="40" t="s">
        <v>111</v>
      </c>
      <c r="D40" s="178">
        <f>'Data Entry Page'!D33</f>
        <v>425.81990000000002</v>
      </c>
      <c r="E40" s="178">
        <f>'Data Entry Page'!E33</f>
        <v>472.52</v>
      </c>
      <c r="F40" s="178">
        <f>'Data Entry Page'!F33</f>
        <v>0</v>
      </c>
      <c r="G40" s="178">
        <f>'Data Entry Page'!G33</f>
        <v>0</v>
      </c>
      <c r="H40" s="178">
        <f>'Data Entry Page'!H33</f>
        <v>0</v>
      </c>
      <c r="I40" s="178">
        <f>'Data Entry Page'!I33</f>
        <v>0</v>
      </c>
      <c r="J40" s="450">
        <f>'Data Entry Page'!J33</f>
        <v>0</v>
      </c>
    </row>
    <row r="41" spans="1:10" x14ac:dyDescent="0.2">
      <c r="A41" s="40"/>
      <c r="B41" s="85"/>
      <c r="C41" s="278" t="s">
        <v>1037</v>
      </c>
      <c r="D41" s="238" t="e">
        <f>VLOOKUP($G$4,'June 2023 Classroom Trust'!$A:$C,3,FALSE)</f>
        <v>#N/A</v>
      </c>
      <c r="E41" s="238" t="e">
        <f>IF($J$4="K8",(WADA!F17+WADA!F36),(IF($J$4="FL",(WADA!F15+WADA!F36+WADA!F37-WADA!F42), (WADA!F15+WADA!F36))))</f>
        <v>#N/A</v>
      </c>
      <c r="F41" s="238" t="e">
        <f>IF($J$4="K8",(WADA!G17+WADA!G36),(IF($J$4="FL",(WADA!G15+WADA!G36+WADA!G37-WADA!G42), (WADA!G15+WADA!G36))))</f>
        <v>#N/A</v>
      </c>
      <c r="G41" s="238" t="e">
        <f>IF($J$4="K8",(WADA!H17+WADA!H36),(IF($J$4="FL",(WADA!H15+WADA!H36+WADA!H37-WADA!H42), (WADA!H15+WADA!H36))))</f>
        <v>#N/A</v>
      </c>
      <c r="H41" s="238" t="e">
        <f>IF($J$4="K8",(WADA!I17+WADA!I36),(IF($J$4="FL",(WADA!I15+WADA!I36+WADA!I37-WADA!I42), (WADA!I15+WADA!I36))))</f>
        <v>#N/A</v>
      </c>
      <c r="I41" s="238" t="e">
        <f>IF($J$4="K8",(WADA!J17+WADA!J36),(IF($J$4="FL",(WADA!J15+WADA!J36+WADA!J37-WADA!J42), (WADA!J15+WADA!J36))))</f>
        <v>#N/A</v>
      </c>
      <c r="J41" s="238" t="e">
        <f>IF($J$4="K8",(WADA!K17+WADA!K36),(IF($J$4="FL",(WADA!K15+WADA!K36+WADA!K37-WADA!K42), (WADA!K15+WADA!K36))))</f>
        <v>#N/A</v>
      </c>
    </row>
    <row r="42" spans="1:10" s="259" customFormat="1" x14ac:dyDescent="0.2">
      <c r="A42" s="415"/>
      <c r="B42" s="414"/>
      <c r="C42" s="397"/>
      <c r="D42" s="416"/>
      <c r="E42" s="416"/>
      <c r="F42" s="416"/>
      <c r="G42" s="416"/>
      <c r="H42" s="416"/>
      <c r="I42" s="416"/>
      <c r="J42" s="449"/>
    </row>
    <row r="43" spans="1:10" x14ac:dyDescent="0.2">
      <c r="A43" s="40"/>
      <c r="B43" s="85"/>
      <c r="C43" s="40" t="s">
        <v>92</v>
      </c>
      <c r="D43" s="335" t="e">
        <f>(VLOOKUP($G$4,'June 2022-23 BF Payment'!$A:$M,13,FALSE))</f>
        <v>#N/A</v>
      </c>
      <c r="E43" s="335" t="e">
        <f t="shared" ref="E43:J43" si="26">(IF(E42&gt;0,E42,E41))*E40</f>
        <v>#N/A</v>
      </c>
      <c r="F43" s="335" t="e">
        <f t="shared" si="26"/>
        <v>#N/A</v>
      </c>
      <c r="G43" s="335" t="e">
        <f t="shared" si="26"/>
        <v>#N/A</v>
      </c>
      <c r="H43" s="335" t="e">
        <f t="shared" si="26"/>
        <v>#N/A</v>
      </c>
      <c r="I43" s="335" t="e">
        <f t="shared" si="26"/>
        <v>#N/A</v>
      </c>
      <c r="J43" s="465" t="e">
        <f t="shared" si="26"/>
        <v>#N/A</v>
      </c>
    </row>
    <row r="44" spans="1:10" x14ac:dyDescent="0.2">
      <c r="A44" s="40"/>
      <c r="B44" s="85"/>
      <c r="C44" s="40" t="s">
        <v>93</v>
      </c>
      <c r="D44" s="92" t="e">
        <f t="shared" ref="D44:J44" si="27">ROUND(D38-D43,0)</f>
        <v>#N/A</v>
      </c>
      <c r="E44" s="92" t="e">
        <f t="shared" si="27"/>
        <v>#N/A</v>
      </c>
      <c r="F44" s="92" t="e">
        <f t="shared" si="27"/>
        <v>#N/A</v>
      </c>
      <c r="G44" s="92" t="e">
        <f t="shared" si="27"/>
        <v>#N/A</v>
      </c>
      <c r="H44" s="92" t="e">
        <f t="shared" si="27"/>
        <v>#N/A</v>
      </c>
      <c r="I44" s="92" t="e">
        <f t="shared" si="27"/>
        <v>#N/A</v>
      </c>
      <c r="J44" s="453" t="e">
        <f t="shared" si="27"/>
        <v>#N/A</v>
      </c>
    </row>
    <row r="45" spans="1:10" x14ac:dyDescent="0.2">
      <c r="A45" s="40"/>
      <c r="B45" s="85"/>
      <c r="C45" s="87"/>
      <c r="D45" s="40"/>
      <c r="E45" s="40"/>
      <c r="F45" s="40"/>
      <c r="G45" s="40"/>
      <c r="H45" s="40"/>
      <c r="I45" s="40"/>
      <c r="J45" s="43"/>
    </row>
    <row r="46" spans="1:10" x14ac:dyDescent="0.2">
      <c r="A46" s="40"/>
      <c r="B46" s="85" t="s">
        <v>26</v>
      </c>
      <c r="C46" s="87" t="s">
        <v>29</v>
      </c>
      <c r="D46" s="182" t="e">
        <f>'Small School Allocation'!E33</f>
        <v>#N/A</v>
      </c>
      <c r="E46" s="182" t="e">
        <f>'Small School Allocation'!F33</f>
        <v>#N/A</v>
      </c>
      <c r="F46" s="182" t="e">
        <f>'Small School Allocation'!G33</f>
        <v>#N/A</v>
      </c>
      <c r="G46" s="182" t="e">
        <f>'Small School Allocation'!H33</f>
        <v>#N/A</v>
      </c>
      <c r="H46" s="182" t="e">
        <f>'Small School Allocation'!I33</f>
        <v>#N/A</v>
      </c>
      <c r="I46" s="182" t="e">
        <f>'Small School Allocation'!J33</f>
        <v>#N/A</v>
      </c>
      <c r="J46" s="466" t="e">
        <f>'Small School Allocation'!K33</f>
        <v>#N/A</v>
      </c>
    </row>
    <row r="47" spans="1:10" x14ac:dyDescent="0.2">
      <c r="A47" s="40"/>
      <c r="B47" s="85"/>
      <c r="C47" s="87"/>
      <c r="D47" s="110"/>
      <c r="E47" s="110"/>
      <c r="F47" s="110"/>
      <c r="G47" s="110"/>
      <c r="H47" s="110"/>
      <c r="I47" s="110"/>
      <c r="J47" s="467"/>
    </row>
    <row r="48" spans="1:10" x14ac:dyDescent="0.2">
      <c r="A48" s="40"/>
      <c r="B48" s="111"/>
      <c r="C48" s="40" t="s">
        <v>123</v>
      </c>
      <c r="D48" s="180">
        <f>'Data Entry Page'!D34</f>
        <v>1286.9233768500001</v>
      </c>
      <c r="E48" s="180">
        <f>'Data Entry Page'!E34</f>
        <v>0</v>
      </c>
      <c r="F48" s="180">
        <f>'Data Entry Page'!F34</f>
        <v>0</v>
      </c>
      <c r="G48" s="180">
        <f>'Data Entry Page'!G34</f>
        <v>0</v>
      </c>
      <c r="H48" s="180">
        <f>'Data Entry Page'!H34</f>
        <v>0</v>
      </c>
      <c r="I48" s="180">
        <f>'Data Entry Page'!I34</f>
        <v>0</v>
      </c>
      <c r="J48" s="468">
        <f>'Data Entry Page'!J34</f>
        <v>0</v>
      </c>
    </row>
    <row r="49" spans="1:11" x14ac:dyDescent="0.2">
      <c r="A49" s="40"/>
      <c r="B49" s="111"/>
      <c r="C49" s="278" t="s">
        <v>1035</v>
      </c>
      <c r="D49" s="337" t="e">
        <f>VLOOKUP($G$4,'June 2023 Prop C'!$A:$C,3,FALSE)</f>
        <v>#N/A</v>
      </c>
      <c r="E49" s="337" t="e">
        <f>WADA!F39</f>
        <v>#N/A</v>
      </c>
      <c r="F49" s="337" t="e">
        <f>WADA!G39</f>
        <v>#N/A</v>
      </c>
      <c r="G49" s="337" t="e">
        <f>WADA!H39</f>
        <v>#N/A</v>
      </c>
      <c r="H49" s="337" t="e">
        <f>WADA!I39</f>
        <v>#N/A</v>
      </c>
      <c r="I49" s="337" t="e">
        <f>WADA!J39</f>
        <v>#N/A</v>
      </c>
      <c r="J49" s="469" t="e">
        <f>WADA!K39</f>
        <v>#N/A</v>
      </c>
    </row>
    <row r="50" spans="1:11" s="259" customFormat="1" x14ac:dyDescent="0.2">
      <c r="A50" s="415"/>
      <c r="B50" s="414"/>
      <c r="C50" s="397"/>
      <c r="D50" s="416"/>
      <c r="E50" s="417"/>
      <c r="F50" s="417"/>
      <c r="G50" s="417"/>
      <c r="H50" s="417"/>
      <c r="I50" s="417"/>
      <c r="J50" s="470"/>
    </row>
    <row r="51" spans="1:11" x14ac:dyDescent="0.2">
      <c r="A51" s="40"/>
      <c r="B51" s="111"/>
      <c r="C51" s="87" t="s">
        <v>122</v>
      </c>
      <c r="D51" s="175" t="e">
        <f t="shared" ref="D51:J51" si="28">D48*MAX(D49,D50)</f>
        <v>#N/A</v>
      </c>
      <c r="E51" s="175" t="e">
        <f t="shared" si="28"/>
        <v>#N/A</v>
      </c>
      <c r="F51" s="175" t="e">
        <f t="shared" si="28"/>
        <v>#N/A</v>
      </c>
      <c r="G51" s="175" t="e">
        <f t="shared" si="28"/>
        <v>#N/A</v>
      </c>
      <c r="H51" s="175" t="e">
        <f t="shared" si="28"/>
        <v>#N/A</v>
      </c>
      <c r="I51" s="175" t="e">
        <f t="shared" si="28"/>
        <v>#N/A</v>
      </c>
      <c r="J51" s="176" t="e">
        <f t="shared" si="28"/>
        <v>#N/A</v>
      </c>
    </row>
    <row r="52" spans="1:11" ht="16.5" customHeight="1" thickBot="1" x14ac:dyDescent="0.25">
      <c r="A52" s="40"/>
      <c r="B52" s="111"/>
      <c r="C52" s="40"/>
      <c r="D52" s="86"/>
      <c r="E52" s="86"/>
      <c r="F52" s="86"/>
      <c r="G52" s="86"/>
      <c r="H52" s="86"/>
      <c r="I52" s="86"/>
      <c r="J52" s="43"/>
    </row>
    <row r="53" spans="1:11" ht="24.75" customHeight="1" thickBot="1" x14ac:dyDescent="0.25">
      <c r="B53" s="491"/>
      <c r="C53" s="546" t="s">
        <v>112</v>
      </c>
      <c r="D53" s="546"/>
      <c r="E53" s="546"/>
      <c r="F53" s="546"/>
      <c r="G53" s="546"/>
      <c r="H53" s="546"/>
      <c r="I53" s="546"/>
      <c r="J53" s="547"/>
    </row>
    <row r="54" spans="1:11" ht="13.5" thickBot="1" x14ac:dyDescent="0.25">
      <c r="B54" s="492"/>
      <c r="C54" s="19"/>
      <c r="D54" s="493"/>
      <c r="E54" s="494"/>
      <c r="F54" s="19"/>
      <c r="G54" s="19"/>
      <c r="H54" s="19"/>
      <c r="I54" s="19"/>
      <c r="J54" s="20"/>
    </row>
    <row r="55" spans="1:11" x14ac:dyDescent="0.2">
      <c r="B55" s="285"/>
      <c r="C55" s="286"/>
      <c r="D55" s="287"/>
      <c r="E55" s="288"/>
      <c r="F55" s="286"/>
      <c r="G55" s="286"/>
      <c r="H55" s="286"/>
      <c r="I55" s="286"/>
      <c r="J55" s="495"/>
    </row>
    <row r="56" spans="1:11" ht="23.25" x14ac:dyDescent="0.35">
      <c r="B56" s="551" t="s">
        <v>721</v>
      </c>
      <c r="C56" s="552"/>
      <c r="D56" s="552"/>
      <c r="E56" s="552"/>
      <c r="F56" s="552"/>
      <c r="G56" s="552"/>
      <c r="H56" s="552"/>
      <c r="I56" s="552"/>
      <c r="J56" s="553"/>
      <c r="K56" s="19"/>
    </row>
    <row r="57" spans="1:11" ht="23.25" x14ac:dyDescent="0.35">
      <c r="B57" s="143"/>
      <c r="C57" s="144"/>
      <c r="D57" s="471" t="s">
        <v>793</v>
      </c>
      <c r="E57" s="471" t="s">
        <v>793</v>
      </c>
      <c r="F57" s="471"/>
      <c r="G57" s="471"/>
      <c r="H57" s="471"/>
      <c r="I57" s="471"/>
      <c r="J57" s="496"/>
    </row>
    <row r="58" spans="1:11" x14ac:dyDescent="0.2">
      <c r="B58" s="140"/>
      <c r="C58" s="310" t="e">
        <f>VLOOKUP(G4,'Data Entry Page'!S:T,2,FALSE)</f>
        <v>#N/A</v>
      </c>
      <c r="D58" s="174" t="s">
        <v>778</v>
      </c>
      <c r="E58" s="174" t="s">
        <v>788</v>
      </c>
      <c r="F58" s="174" t="s">
        <v>1040</v>
      </c>
      <c r="G58" s="174" t="s">
        <v>1041</v>
      </c>
      <c r="H58" s="174" t="s">
        <v>1057</v>
      </c>
      <c r="I58" s="174" t="s">
        <v>1058</v>
      </c>
      <c r="J58" s="289" t="s">
        <v>1059</v>
      </c>
    </row>
    <row r="59" spans="1:11" x14ac:dyDescent="0.2">
      <c r="B59" s="140"/>
      <c r="C59" s="381" t="s">
        <v>1043</v>
      </c>
      <c r="D59" s="481"/>
      <c r="E59" s="482"/>
      <c r="F59" s="472"/>
      <c r="G59" s="472"/>
      <c r="H59" s="278"/>
      <c r="I59" s="473"/>
      <c r="J59" s="497"/>
    </row>
    <row r="60" spans="1:11" x14ac:dyDescent="0.2">
      <c r="B60" s="142" t="s">
        <v>28</v>
      </c>
      <c r="C60" s="138" t="s">
        <v>731</v>
      </c>
      <c r="D60" s="474" t="e">
        <f>IF(WADA!$L$4="FL",IF(D59&gt;0,D59,WADA!F54))</f>
        <v>#N/A</v>
      </c>
      <c r="E60" s="474" t="e">
        <f>IF(WADA!$L$4="FL",IF(E59&gt;0,E59,WADA!G54))</f>
        <v>#N/A</v>
      </c>
      <c r="F60" s="474" t="e">
        <f>IF(WADA!$L$4="FL",IF(F59&gt;0,F59,WADA!H54))</f>
        <v>#N/A</v>
      </c>
      <c r="G60" s="474" t="e">
        <f>IF(WADA!$L$4="FL",IF(G59&gt;0,G59,WADA!I54))</f>
        <v>#N/A</v>
      </c>
      <c r="H60" s="474" t="e">
        <f>IF(WADA!$L$4="FL",IF(H59&gt;0,H59,WADA!J54))</f>
        <v>#N/A</v>
      </c>
      <c r="I60" s="474" t="e">
        <f>IF(WADA!$L$4="FL",IF(I59&gt;0,I59,WADA!K54))</f>
        <v>#N/A</v>
      </c>
      <c r="J60" s="498" t="e">
        <f>IF(WADA!$L$4="FL",IF(J59&gt;0,J59,WADA!L54))</f>
        <v>#N/A</v>
      </c>
    </row>
    <row r="61" spans="1:11" x14ac:dyDescent="0.2">
      <c r="B61" s="142"/>
      <c r="C61" s="138" t="s">
        <v>722</v>
      </c>
      <c r="D61" s="474" t="e">
        <f t="shared" ref="D61:J61" si="29">IF(D36=0,0,IF(D9&gt;0,D36/D9,D36/D9))</f>
        <v>#N/A</v>
      </c>
      <c r="E61" s="474" t="e">
        <f t="shared" si="29"/>
        <v>#N/A</v>
      </c>
      <c r="F61" s="474" t="e">
        <f t="shared" si="29"/>
        <v>#N/A</v>
      </c>
      <c r="G61" s="474" t="e">
        <f t="shared" si="29"/>
        <v>#N/A</v>
      </c>
      <c r="H61" s="474" t="e">
        <f t="shared" si="29"/>
        <v>#N/A</v>
      </c>
      <c r="I61" s="474" t="e">
        <f t="shared" si="29"/>
        <v>#N/A</v>
      </c>
      <c r="J61" s="498" t="e">
        <f t="shared" si="29"/>
        <v>#N/A</v>
      </c>
    </row>
    <row r="62" spans="1:11" x14ac:dyDescent="0.2">
      <c r="B62" s="142"/>
      <c r="C62" s="138" t="s">
        <v>9</v>
      </c>
      <c r="D62" s="205" t="e">
        <f>MAX(D59:D60)*D61</f>
        <v>#N/A</v>
      </c>
      <c r="E62" s="205" t="e">
        <f t="shared" ref="E62:I62" si="30">E60*E61</f>
        <v>#N/A</v>
      </c>
      <c r="F62" s="205" t="e">
        <f t="shared" si="30"/>
        <v>#N/A</v>
      </c>
      <c r="G62" s="205" t="e">
        <f t="shared" si="30"/>
        <v>#N/A</v>
      </c>
      <c r="H62" s="205" t="e">
        <f t="shared" si="30"/>
        <v>#N/A</v>
      </c>
      <c r="I62" s="205" t="e">
        <f t="shared" si="30"/>
        <v>#N/A</v>
      </c>
      <c r="J62" s="499" t="e">
        <f t="shared" ref="J62" si="31">J60*J61</f>
        <v>#N/A</v>
      </c>
    </row>
    <row r="63" spans="1:11" x14ac:dyDescent="0.2">
      <c r="B63" s="142"/>
      <c r="C63" s="138" t="s">
        <v>113</v>
      </c>
      <c r="D63" s="205" t="e">
        <f t="shared" ref="D63:J63" si="32">D62*D37</f>
        <v>#N/A</v>
      </c>
      <c r="E63" s="205" t="e">
        <f t="shared" si="32"/>
        <v>#N/A</v>
      </c>
      <c r="F63" s="205" t="e">
        <f t="shared" si="32"/>
        <v>#N/A</v>
      </c>
      <c r="G63" s="205" t="e">
        <f t="shared" si="32"/>
        <v>#N/A</v>
      </c>
      <c r="H63" s="205" t="e">
        <f t="shared" si="32"/>
        <v>#N/A</v>
      </c>
      <c r="I63" s="205" t="e">
        <f t="shared" si="32"/>
        <v>#N/A</v>
      </c>
      <c r="J63" s="499" t="e">
        <f t="shared" si="32"/>
        <v>#N/A</v>
      </c>
    </row>
    <row r="64" spans="1:11" x14ac:dyDescent="0.2">
      <c r="B64" s="136"/>
      <c r="C64" s="138"/>
      <c r="D64" s="475"/>
      <c r="E64" s="475"/>
      <c r="F64" s="475"/>
      <c r="G64" s="475"/>
      <c r="H64" s="475"/>
      <c r="I64" s="475"/>
      <c r="J64" s="500"/>
    </row>
    <row r="65" spans="2:10" x14ac:dyDescent="0.2">
      <c r="B65" s="142" t="s">
        <v>723</v>
      </c>
      <c r="C65" s="138" t="s">
        <v>724</v>
      </c>
      <c r="D65" s="476"/>
      <c r="E65" s="476"/>
      <c r="F65" s="476"/>
      <c r="G65" s="476"/>
      <c r="H65" s="476"/>
      <c r="I65" s="476"/>
      <c r="J65" s="501"/>
    </row>
    <row r="66" spans="2:10" x14ac:dyDescent="0.2">
      <c r="B66" s="136"/>
      <c r="C66" s="138"/>
      <c r="D66" s="476"/>
      <c r="E66" s="476"/>
      <c r="F66" s="476"/>
      <c r="G66" s="476"/>
      <c r="H66" s="476"/>
      <c r="I66" s="476"/>
      <c r="J66" s="501"/>
    </row>
    <row r="67" spans="2:10" x14ac:dyDescent="0.2">
      <c r="B67" s="137"/>
      <c r="C67" s="139" t="s">
        <v>725</v>
      </c>
      <c r="D67" s="477">
        <f t="shared" ref="D67:J67" si="33">D40</f>
        <v>425.81990000000002</v>
      </c>
      <c r="E67" s="477">
        <f t="shared" si="33"/>
        <v>472.52</v>
      </c>
      <c r="F67" s="477">
        <f t="shared" si="33"/>
        <v>0</v>
      </c>
      <c r="G67" s="477">
        <f t="shared" si="33"/>
        <v>0</v>
      </c>
      <c r="H67" s="477">
        <f t="shared" si="33"/>
        <v>0</v>
      </c>
      <c r="I67" s="477">
        <f t="shared" si="33"/>
        <v>0</v>
      </c>
      <c r="J67" s="502">
        <f t="shared" si="33"/>
        <v>0</v>
      </c>
    </row>
    <row r="68" spans="2:10" x14ac:dyDescent="0.2">
      <c r="B68" s="137"/>
      <c r="C68" s="278" t="s">
        <v>1037</v>
      </c>
      <c r="D68" s="478">
        <f>('Data Entry Page'!C20+'Data Entry Page'!C22+'Data Entry Page'!C24)</f>
        <v>0</v>
      </c>
      <c r="E68" s="478">
        <f>('Data Entry Page'!D20+'Data Entry Page'!D22+'Data Entry Page'!D24)</f>
        <v>0</v>
      </c>
      <c r="F68" s="478">
        <f>('Data Entry Page'!E20+'Data Entry Page'!E22+'Data Entry Page'!E24)</f>
        <v>0</v>
      </c>
      <c r="G68" s="478">
        <f>('Data Entry Page'!F20+'Data Entry Page'!F22+'Data Entry Page'!F24)</f>
        <v>0</v>
      </c>
      <c r="H68" s="478">
        <f>('Data Entry Page'!G20+'Data Entry Page'!G22+'Data Entry Page'!G24)</f>
        <v>0</v>
      </c>
      <c r="I68" s="478">
        <f>('Data Entry Page'!H20+'Data Entry Page'!H22+'Data Entry Page'!H24)</f>
        <v>0</v>
      </c>
      <c r="J68" s="503">
        <f>('Data Entry Page'!I20+'Data Entry Page'!I22+'Data Entry Page'!I24)</f>
        <v>0</v>
      </c>
    </row>
    <row r="69" spans="2:10" ht="25.5" x14ac:dyDescent="0.2">
      <c r="B69" s="137"/>
      <c r="C69" s="334" t="s">
        <v>1034</v>
      </c>
      <c r="D69" s="482"/>
      <c r="E69" s="473"/>
      <c r="F69" s="473"/>
      <c r="G69" s="473"/>
      <c r="H69" s="473"/>
      <c r="I69" s="473"/>
      <c r="J69" s="497"/>
    </row>
    <row r="70" spans="2:10" x14ac:dyDescent="0.2">
      <c r="B70" s="137"/>
      <c r="C70" s="139" t="s">
        <v>726</v>
      </c>
      <c r="D70" s="479">
        <f>(MAX(D68,D69)*'Formula Calculation'!D67)</f>
        <v>0</v>
      </c>
      <c r="E70" s="479">
        <f>(MAX(E68,E69)*'Formula Calculation'!E67)</f>
        <v>0</v>
      </c>
      <c r="F70" s="479">
        <f>(MAX(F68,F69)*'Formula Calculation'!F67)</f>
        <v>0</v>
      </c>
      <c r="G70" s="479">
        <f>(MAX(G68,G69)*'Formula Calculation'!G67)</f>
        <v>0</v>
      </c>
      <c r="H70" s="479">
        <f>(MAX(H68,H69)*'Formula Calculation'!H67)</f>
        <v>0</v>
      </c>
      <c r="I70" s="479">
        <f>(MAX(I68,I69)*'Formula Calculation'!I67)</f>
        <v>0</v>
      </c>
      <c r="J70" s="504">
        <f>(MAX(J68,J69)*'Formula Calculation'!J67)</f>
        <v>0</v>
      </c>
    </row>
    <row r="71" spans="2:10" x14ac:dyDescent="0.2">
      <c r="B71" s="137"/>
      <c r="C71" s="139" t="s">
        <v>727</v>
      </c>
      <c r="D71" s="480" t="e">
        <f t="shared" ref="D71:J71" si="34">D63-D70</f>
        <v>#N/A</v>
      </c>
      <c r="E71" s="480" t="e">
        <f t="shared" si="34"/>
        <v>#N/A</v>
      </c>
      <c r="F71" s="480" t="e">
        <f t="shared" si="34"/>
        <v>#N/A</v>
      </c>
      <c r="G71" s="480" t="e">
        <f t="shared" si="34"/>
        <v>#N/A</v>
      </c>
      <c r="H71" s="480" t="e">
        <f t="shared" si="34"/>
        <v>#N/A</v>
      </c>
      <c r="I71" s="480" t="e">
        <f t="shared" si="34"/>
        <v>#N/A</v>
      </c>
      <c r="J71" s="505" t="e">
        <f t="shared" si="34"/>
        <v>#N/A</v>
      </c>
    </row>
    <row r="72" spans="2:10" x14ac:dyDescent="0.2">
      <c r="B72" s="137"/>
      <c r="C72" s="139"/>
      <c r="D72" s="480"/>
      <c r="E72" s="480"/>
      <c r="F72" s="480"/>
      <c r="G72" s="480"/>
      <c r="H72" s="480"/>
      <c r="I72" s="480"/>
      <c r="J72" s="505"/>
    </row>
    <row r="73" spans="2:10" x14ac:dyDescent="0.2">
      <c r="B73" s="137"/>
      <c r="C73" s="40" t="s">
        <v>123</v>
      </c>
      <c r="D73" s="338">
        <f>D48</f>
        <v>1286.9233768500001</v>
      </c>
      <c r="E73" s="338">
        <f t="shared" ref="E73:J73" si="35">E48</f>
        <v>0</v>
      </c>
      <c r="F73" s="338">
        <f t="shared" si="35"/>
        <v>0</v>
      </c>
      <c r="G73" s="338">
        <f t="shared" si="35"/>
        <v>0</v>
      </c>
      <c r="H73" s="338">
        <f t="shared" si="35"/>
        <v>0</v>
      </c>
      <c r="I73" s="338">
        <f t="shared" si="35"/>
        <v>0</v>
      </c>
      <c r="J73" s="506">
        <f t="shared" si="35"/>
        <v>0</v>
      </c>
    </row>
    <row r="74" spans="2:10" x14ac:dyDescent="0.2">
      <c r="B74" s="137"/>
      <c r="C74" s="278" t="s">
        <v>1035</v>
      </c>
      <c r="D74" s="339">
        <f>WADA!E42</f>
        <v>0</v>
      </c>
      <c r="E74" s="339">
        <f>WADA!F42</f>
        <v>0</v>
      </c>
      <c r="F74" s="339">
        <f>WADA!G42</f>
        <v>0</v>
      </c>
      <c r="G74" s="339">
        <f>WADA!H42</f>
        <v>0</v>
      </c>
      <c r="H74" s="339">
        <f>WADA!I42</f>
        <v>0</v>
      </c>
      <c r="I74" s="339">
        <f>WADA!J42</f>
        <v>0</v>
      </c>
      <c r="J74" s="507">
        <f>WADA!K42</f>
        <v>0</v>
      </c>
    </row>
    <row r="75" spans="2:10" ht="25.5" x14ac:dyDescent="0.2">
      <c r="B75" s="137"/>
      <c r="C75" s="334" t="s">
        <v>1036</v>
      </c>
      <c r="D75" s="483"/>
      <c r="E75" s="484"/>
      <c r="F75" s="484"/>
      <c r="G75" s="485"/>
      <c r="H75" s="485"/>
      <c r="I75" s="485"/>
      <c r="J75" s="508"/>
    </row>
    <row r="76" spans="2:10" ht="13.5" thickBot="1" x14ac:dyDescent="0.25">
      <c r="B76" s="141"/>
      <c r="C76" s="249" t="s">
        <v>122</v>
      </c>
      <c r="D76" s="353">
        <f t="shared" ref="D76:J76" si="36">MAX(D74,D75)*D73</f>
        <v>0</v>
      </c>
      <c r="E76" s="353">
        <f t="shared" si="36"/>
        <v>0</v>
      </c>
      <c r="F76" s="353">
        <f t="shared" si="36"/>
        <v>0</v>
      </c>
      <c r="G76" s="353">
        <f t="shared" si="36"/>
        <v>0</v>
      </c>
      <c r="H76" s="353">
        <f t="shared" si="36"/>
        <v>0</v>
      </c>
      <c r="I76" s="353">
        <f t="shared" si="36"/>
        <v>0</v>
      </c>
      <c r="J76" s="509">
        <f t="shared" si="36"/>
        <v>0</v>
      </c>
    </row>
    <row r="77" spans="2:10" ht="15" x14ac:dyDescent="0.25">
      <c r="B77" s="170" t="s">
        <v>736</v>
      </c>
      <c r="D77" s="258"/>
      <c r="E77" s="258"/>
      <c r="F77" s="258"/>
      <c r="G77" s="258"/>
      <c r="H77" s="258"/>
      <c r="I77" s="258"/>
      <c r="J77" s="206"/>
    </row>
    <row r="78" spans="2:10" x14ac:dyDescent="0.2">
      <c r="B78" s="171" t="s">
        <v>735</v>
      </c>
      <c r="D78" s="258"/>
      <c r="E78" s="258"/>
      <c r="F78" s="258"/>
      <c r="G78" s="258"/>
      <c r="H78" s="258"/>
      <c r="I78" s="258"/>
      <c r="J78" s="206"/>
    </row>
    <row r="79" spans="2:10" x14ac:dyDescent="0.2">
      <c r="J79" s="19"/>
    </row>
    <row r="80" spans="2: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0:10" x14ac:dyDescent="0.2">
      <c r="J113" s="19"/>
    </row>
    <row r="114" spans="10:10" x14ac:dyDescent="0.2">
      <c r="J114" s="19"/>
    </row>
    <row r="115" spans="10:10" x14ac:dyDescent="0.2">
      <c r="J115" s="19"/>
    </row>
    <row r="116" spans="10:10" x14ac:dyDescent="0.2">
      <c r="J116" s="19"/>
    </row>
    <row r="117" spans="10:10" x14ac:dyDescent="0.2">
      <c r="J117" s="19"/>
    </row>
    <row r="118" spans="10:10" x14ac:dyDescent="0.2">
      <c r="J118" s="19"/>
    </row>
    <row r="119" spans="10:10" x14ac:dyDescent="0.2">
      <c r="J119" s="19"/>
    </row>
    <row r="120" spans="10:10" x14ac:dyDescent="0.2">
      <c r="J120" s="19"/>
    </row>
    <row r="121" spans="10:10" x14ac:dyDescent="0.2">
      <c r="J121" s="19"/>
    </row>
    <row r="122" spans="10:10" x14ac:dyDescent="0.2">
      <c r="J122" s="19"/>
    </row>
    <row r="123" spans="10:10" x14ac:dyDescent="0.2">
      <c r="J123" s="19"/>
    </row>
    <row r="124" spans="10:10" x14ac:dyDescent="0.2">
      <c r="J124" s="19"/>
    </row>
    <row r="125" spans="10:10" x14ac:dyDescent="0.2">
      <c r="J125" s="19"/>
    </row>
    <row r="126" spans="10:10" x14ac:dyDescent="0.2">
      <c r="J126" s="19"/>
    </row>
    <row r="127" spans="10:10" x14ac:dyDescent="0.2">
      <c r="J127" s="19"/>
    </row>
    <row r="128" spans="10:10" x14ac:dyDescent="0.2">
      <c r="J128" s="19"/>
    </row>
    <row r="129" spans="10:10" x14ac:dyDescent="0.2">
      <c r="J129" s="19"/>
    </row>
    <row r="130" spans="10:10" x14ac:dyDescent="0.2">
      <c r="J130" s="19"/>
    </row>
    <row r="131" spans="10:10" x14ac:dyDescent="0.2">
      <c r="J131" s="19"/>
    </row>
    <row r="132" spans="10:10" x14ac:dyDescent="0.2">
      <c r="J132" s="19"/>
    </row>
    <row r="133" spans="10:10" x14ac:dyDescent="0.2">
      <c r="J133" s="19"/>
    </row>
    <row r="134" spans="10:10" x14ac:dyDescent="0.2">
      <c r="J134" s="19"/>
    </row>
    <row r="135" spans="10:10" x14ac:dyDescent="0.2">
      <c r="J135" s="19"/>
    </row>
    <row r="136" spans="10:10" x14ac:dyDescent="0.2">
      <c r="J136" s="19"/>
    </row>
    <row r="137" spans="10:10" x14ac:dyDescent="0.2">
      <c r="J137" s="19"/>
    </row>
    <row r="138" spans="10:10" x14ac:dyDescent="0.2">
      <c r="J138" s="19"/>
    </row>
    <row r="139" spans="10:10" x14ac:dyDescent="0.2">
      <c r="J139" s="19"/>
    </row>
    <row r="140" spans="10:10" x14ac:dyDescent="0.2">
      <c r="J140" s="19"/>
    </row>
    <row r="141" spans="10:10" x14ac:dyDescent="0.2">
      <c r="J141" s="19"/>
    </row>
    <row r="142" spans="10:10" x14ac:dyDescent="0.2">
      <c r="J142" s="19"/>
    </row>
    <row r="143" spans="10:10" x14ac:dyDescent="0.2">
      <c r="J143" s="19"/>
    </row>
    <row r="144" spans="10:10" x14ac:dyDescent="0.2">
      <c r="J144" s="19"/>
    </row>
    <row r="145" spans="10:10" x14ac:dyDescent="0.2">
      <c r="J145" s="19"/>
    </row>
    <row r="146" spans="10:10" x14ac:dyDescent="0.2">
      <c r="J146" s="19"/>
    </row>
    <row r="147" spans="10:10" x14ac:dyDescent="0.2">
      <c r="J147" s="19"/>
    </row>
    <row r="148" spans="10:10" x14ac:dyDescent="0.2">
      <c r="J148" s="19"/>
    </row>
    <row r="149" spans="10:10" x14ac:dyDescent="0.2">
      <c r="J149" s="19"/>
    </row>
    <row r="150" spans="10:10" x14ac:dyDescent="0.2">
      <c r="J150" s="19"/>
    </row>
    <row r="151" spans="10:10" x14ac:dyDescent="0.2">
      <c r="J151" s="19"/>
    </row>
    <row r="152" spans="10:10" x14ac:dyDescent="0.2">
      <c r="J152" s="19"/>
    </row>
    <row r="153" spans="10:10" x14ac:dyDescent="0.2">
      <c r="J153" s="19"/>
    </row>
    <row r="154" spans="10:10" x14ac:dyDescent="0.2">
      <c r="J154" s="19"/>
    </row>
    <row r="155" spans="10:10" x14ac:dyDescent="0.2">
      <c r="J155" s="19"/>
    </row>
    <row r="156" spans="10:10" x14ac:dyDescent="0.2">
      <c r="J156" s="19"/>
    </row>
    <row r="157" spans="10:10" x14ac:dyDescent="0.2">
      <c r="J157" s="19"/>
    </row>
    <row r="158" spans="10:10" x14ac:dyDescent="0.2">
      <c r="J158" s="19"/>
    </row>
    <row r="159" spans="10:10" x14ac:dyDescent="0.2">
      <c r="J159" s="19"/>
    </row>
    <row r="160" spans="10:10" x14ac:dyDescent="0.2">
      <c r="J160" s="19"/>
    </row>
    <row r="161" spans="10:10" x14ac:dyDescent="0.2">
      <c r="J161" s="19"/>
    </row>
    <row r="162" spans="10:10" x14ac:dyDescent="0.2">
      <c r="J162" s="19"/>
    </row>
    <row r="163" spans="10:10" x14ac:dyDescent="0.2">
      <c r="J163" s="19"/>
    </row>
    <row r="164" spans="10:10" x14ac:dyDescent="0.2">
      <c r="J164" s="19"/>
    </row>
    <row r="165" spans="10:10" x14ac:dyDescent="0.2">
      <c r="J165" s="19"/>
    </row>
    <row r="166" spans="10:10" x14ac:dyDescent="0.2">
      <c r="J166" s="19"/>
    </row>
    <row r="167" spans="10:10" x14ac:dyDescent="0.2">
      <c r="J167" s="19"/>
    </row>
    <row r="168" spans="10:10" x14ac:dyDescent="0.2">
      <c r="J168" s="19"/>
    </row>
    <row r="169" spans="10:10" x14ac:dyDescent="0.2">
      <c r="J169" s="19"/>
    </row>
    <row r="170" spans="10:10" x14ac:dyDescent="0.2">
      <c r="J170" s="19"/>
    </row>
    <row r="171" spans="10:10" x14ac:dyDescent="0.2">
      <c r="J171" s="19"/>
    </row>
    <row r="172" spans="10:10" x14ac:dyDescent="0.2">
      <c r="J172" s="19"/>
    </row>
    <row r="173" spans="10:10" x14ac:dyDescent="0.2">
      <c r="J173" s="19"/>
    </row>
    <row r="174" spans="10:10" x14ac:dyDescent="0.2">
      <c r="J174" s="19"/>
    </row>
    <row r="175" spans="10:10" x14ac:dyDescent="0.2">
      <c r="J175" s="19"/>
    </row>
    <row r="176" spans="10:10" x14ac:dyDescent="0.2">
      <c r="J176" s="19"/>
    </row>
    <row r="177" spans="10:10" x14ac:dyDescent="0.2">
      <c r="J177" s="19"/>
    </row>
    <row r="178" spans="10:10" x14ac:dyDescent="0.2">
      <c r="J178" s="19"/>
    </row>
    <row r="179" spans="10:10" x14ac:dyDescent="0.2">
      <c r="J179" s="19"/>
    </row>
    <row r="180" spans="10:10" x14ac:dyDescent="0.2">
      <c r="J180" s="19"/>
    </row>
    <row r="181" spans="10:10" x14ac:dyDescent="0.2">
      <c r="J181" s="19"/>
    </row>
    <row r="182" spans="10:10" x14ac:dyDescent="0.2">
      <c r="J182" s="19"/>
    </row>
    <row r="183" spans="10:10" x14ac:dyDescent="0.2">
      <c r="J183" s="19"/>
    </row>
    <row r="184" spans="10:10" x14ac:dyDescent="0.2">
      <c r="J184" s="19"/>
    </row>
    <row r="185" spans="10:10" x14ac:dyDescent="0.2">
      <c r="J185" s="19"/>
    </row>
    <row r="186" spans="10:10" x14ac:dyDescent="0.2">
      <c r="J186" s="19"/>
    </row>
    <row r="187" spans="10:10" x14ac:dyDescent="0.2">
      <c r="J187" s="19"/>
    </row>
    <row r="188" spans="10:10" x14ac:dyDescent="0.2">
      <c r="J188" s="19"/>
    </row>
  </sheetData>
  <sheetProtection algorithmName="SHA-512" hashValue="VV8NRryvh/nTWzzJydHuAMC5Vi37/VAenMkfn5/w57TSXKfkvFstSKwtvX3qC2+efMdotahMEMPZfADdbKqdXg==" saltValue="591wdCAMdO6xNppoMBJ4ZA==" spinCount="100000" sheet="1" objects="1" scenarios="1"/>
  <mergeCells count="4">
    <mergeCell ref="C53:J53"/>
    <mergeCell ref="D4:E4"/>
    <mergeCell ref="B2:J2"/>
    <mergeCell ref="B56:J56"/>
  </mergeCells>
  <phoneticPr fontId="0" type="noConversion"/>
  <conditionalFormatting sqref="D29:J29 D34:J34">
    <cfRule type="cellIs" dxfId="4" priority="11" operator="equal">
      <formula>"Hold Harmless"</formula>
    </cfRule>
  </conditionalFormatting>
  <conditionalFormatting sqref="B55:J58 B59 I59:J59 D59:G59 B60:J76">
    <cfRule type="expression" dxfId="3" priority="1">
      <formula>$J$4="No"</formula>
    </cfRule>
    <cfRule type="expression" dxfId="2" priority="2">
      <formula>$J$4="K8"</formula>
    </cfRule>
    <cfRule type="expression" dxfId="1" priority="8">
      <formula>$J$4="No"</formula>
    </cfRule>
    <cfRule type="expression" dxfId="0" priority="9">
      <formula>$J$4="K8"</formula>
    </cfRule>
  </conditionalFormatting>
  <pageMargins left="0.75" right="0.75" top="1.555625" bottom="0.5" header="0.25" footer="0.5"/>
  <pageSetup scale="65" fitToHeight="0" orientation="landscape" horizontalDpi="1200" verticalDpi="1200" r:id="rId1"/>
  <headerFooter alignWithMargins="0">
    <oddHeader>&amp;L&amp;G&amp;C&amp;"Arial,Bold"&amp;14
Divison of Financial and Administrative Services
School Finance
Basic Formula Projection Tool</oddHeader>
    <oddFooter>&amp;L&amp;P</oddFooter>
  </headerFooter>
  <rowBreaks count="1" manualBreakCount="1">
    <brk id="53" min="1" max="10" man="1"/>
  </rowBreaks>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9" tint="-0.249977111117893"/>
  </sheetPr>
  <dimension ref="C1:P534"/>
  <sheetViews>
    <sheetView view="pageLayout" topLeftCell="A4" zoomScale="90" zoomScaleNormal="100" zoomScalePageLayoutView="90" workbookViewId="0">
      <selection activeCell="E33" sqref="E33"/>
    </sheetView>
  </sheetViews>
  <sheetFormatPr defaultRowHeight="12.75" x14ac:dyDescent="0.2"/>
  <cols>
    <col min="1" max="1" width="2.85546875" customWidth="1"/>
    <col min="2" max="2" width="5.85546875" customWidth="1"/>
    <col min="3" max="3" width="4.7109375" customWidth="1"/>
    <col min="4" max="4" width="46.28515625" bestFit="1" customWidth="1"/>
    <col min="5" max="10" width="12.7109375" customWidth="1"/>
    <col min="11" max="11" width="11.7109375" customWidth="1"/>
    <col min="14" max="14" width="7.5703125" style="67" bestFit="1" customWidth="1"/>
    <col min="15" max="15" width="33.140625" bestFit="1" customWidth="1"/>
    <col min="16" max="16" width="9.140625" style="73"/>
  </cols>
  <sheetData>
    <row r="1" spans="3:16" ht="13.5" thickBot="1" x14ac:dyDescent="0.25">
      <c r="N1" s="68"/>
      <c r="O1" s="17"/>
      <c r="P1" s="66"/>
    </row>
    <row r="2" spans="3:16" ht="19.5" customHeight="1" thickBot="1" x14ac:dyDescent="0.35">
      <c r="C2" s="543" t="s">
        <v>94</v>
      </c>
      <c r="D2" s="544"/>
      <c r="E2" s="544"/>
      <c r="F2" s="544"/>
      <c r="G2" s="544"/>
      <c r="H2" s="544"/>
      <c r="I2" s="544"/>
      <c r="J2" s="544"/>
      <c r="K2" s="545"/>
      <c r="P2" s="18"/>
    </row>
    <row r="3" spans="3:16" x14ac:dyDescent="0.2">
      <c r="C3" s="291"/>
      <c r="D3" s="292" t="s">
        <v>86</v>
      </c>
      <c r="E3" s="292"/>
      <c r="F3" s="292"/>
      <c r="G3" s="292"/>
      <c r="H3" s="284"/>
      <c r="I3" s="293"/>
      <c r="J3" s="292"/>
      <c r="K3" s="294"/>
      <c r="P3" s="18"/>
    </row>
    <row r="4" spans="3:16" x14ac:dyDescent="0.2">
      <c r="C4" s="1"/>
      <c r="D4" s="5"/>
      <c r="E4" s="5"/>
      <c r="F4" s="5"/>
      <c r="G4" s="5"/>
      <c r="H4" s="87"/>
      <c r="I4" s="135"/>
      <c r="J4" s="5"/>
      <c r="K4" s="3"/>
      <c r="P4" s="18"/>
    </row>
    <row r="5" spans="3:16" ht="15" customHeight="1" x14ac:dyDescent="0.2">
      <c r="C5" s="1"/>
      <c r="D5" s="133" t="s">
        <v>103</v>
      </c>
      <c r="E5" s="538" t="e">
        <f>'Data Entry Page'!C7</f>
        <v>#N/A</v>
      </c>
      <c r="F5" s="538"/>
      <c r="G5" s="87" t="s">
        <v>104</v>
      </c>
      <c r="H5" s="132">
        <f>'Data Entry Page'!C6</f>
        <v>0</v>
      </c>
      <c r="I5" s="133" t="s">
        <v>105</v>
      </c>
      <c r="J5" s="134" t="str">
        <f>WADA!J4</f>
        <v/>
      </c>
      <c r="K5" s="447" t="e">
        <f>'Data Entry Page'!J6</f>
        <v>#N/A</v>
      </c>
      <c r="P5" s="18"/>
    </row>
    <row r="6" spans="3:16" x14ac:dyDescent="0.2">
      <c r="C6" s="1"/>
      <c r="D6" s="5"/>
      <c r="E6" s="303" t="s">
        <v>793</v>
      </c>
      <c r="F6" s="304" t="s">
        <v>793</v>
      </c>
      <c r="G6" s="39"/>
      <c r="H6" s="40"/>
      <c r="I6" s="39"/>
      <c r="J6" s="40"/>
      <c r="K6" s="3"/>
    </row>
    <row r="7" spans="3:16" x14ac:dyDescent="0.2">
      <c r="C7" s="9" t="s">
        <v>31</v>
      </c>
      <c r="D7" s="5"/>
      <c r="E7" s="174" t="s">
        <v>778</v>
      </c>
      <c r="F7" s="174" t="s">
        <v>788</v>
      </c>
      <c r="G7" s="174" t="s">
        <v>1040</v>
      </c>
      <c r="H7" s="289" t="s">
        <v>1041</v>
      </c>
      <c r="I7" s="174" t="s">
        <v>1057</v>
      </c>
      <c r="J7" s="174" t="s">
        <v>1058</v>
      </c>
      <c r="K7" s="289" t="s">
        <v>1059</v>
      </c>
      <c r="P7" s="18"/>
    </row>
    <row r="8" spans="3:16" x14ac:dyDescent="0.2">
      <c r="C8" s="9" t="s">
        <v>40</v>
      </c>
      <c r="D8" s="5" t="s">
        <v>55</v>
      </c>
      <c r="E8" s="5"/>
      <c r="F8" s="5"/>
      <c r="G8" s="5"/>
      <c r="H8" s="5"/>
      <c r="I8" s="5"/>
      <c r="J8" s="5"/>
      <c r="K8" s="3"/>
      <c r="P8" s="18"/>
    </row>
    <row r="9" spans="3:16" x14ac:dyDescent="0.2">
      <c r="C9" s="9"/>
      <c r="D9" s="5"/>
      <c r="E9" s="5"/>
      <c r="F9" s="5"/>
      <c r="G9" s="5"/>
      <c r="H9" s="5"/>
      <c r="I9" s="5"/>
      <c r="J9" s="5"/>
      <c r="K9" s="3"/>
      <c r="P9" s="18"/>
    </row>
    <row r="10" spans="3:16" x14ac:dyDescent="0.2">
      <c r="C10" s="12" t="s">
        <v>41</v>
      </c>
      <c r="D10" s="5" t="s">
        <v>42</v>
      </c>
      <c r="E10" s="7" t="e">
        <f>IF($K$5="K8",IF(SUM(WADA!E17+WADA!E36+WADA!E37)&lt;=350,(WADA!E17+WADA!E36+WADA!E37),0),IF((WADA!E15+WADA!E36+WADA!E37)&lt;=350,(WADA!E15+WADA!E36+WADA!E37),0))</f>
        <v>#N/A</v>
      </c>
      <c r="F10" s="7" t="e">
        <f>IF($K$5="K8",IF(SUM(WADA!F17+WADA!F36+WADA!F37)&lt;=350,(WADA!F17+WADA!F36+WADA!F37),0),IF((WADA!F15+WADA!F36+WADA!F37)&lt;=350,(WADA!F15+WADA!F36+WADA!F37),0))</f>
        <v>#N/A</v>
      </c>
      <c r="G10" s="7" t="e">
        <f>IF($K$5="K8",IF(SUM(WADA!G17+WADA!G36+WADA!G37)&lt;=350,(WADA!G17+WADA!G36+WADA!G37),0),IF((WADA!G15+WADA!G36+WADA!G37)&lt;=350,(WADA!G15+WADA!G36+WADA!G37),0))</f>
        <v>#N/A</v>
      </c>
      <c r="H10" s="7" t="e">
        <f>IF($K$5="K8",IF(SUM(WADA!H17+WADA!H36+WADA!H37)&lt;=350,(WADA!H17+WADA!H36+WADA!H37),0),IF((WADA!H15+WADA!H36+WADA!H37)&lt;=350,(WADA!H15+WADA!H36+WADA!H37),0))</f>
        <v>#N/A</v>
      </c>
      <c r="I10" s="7" t="e">
        <f>IF($K$5="K8",IF(SUM(WADA!I17+WADA!I36+WADA!I37)&lt;=350,(WADA!I17+WADA!I36+WADA!I37),0),IF((WADA!I15+WADA!I36+WADA!I37)&lt;=350,(WADA!I15+WADA!I36+WADA!I37),0))</f>
        <v>#N/A</v>
      </c>
      <c r="J10" s="7" t="e">
        <f>IF($K$5="K8",IF(SUM(WADA!J17+WADA!J36+WADA!J37)&lt;=350,(WADA!J17+WADA!J36+WADA!J37),0),IF((WADA!J15+WADA!J36+WADA!J37)&lt;=350,(WADA!J15+WADA!J36+WADA!J37),0))</f>
        <v>#N/A</v>
      </c>
      <c r="K10" s="336" t="e">
        <f>IF($K$5="K8",IF(SUM(WADA!K17+WADA!K36+WADA!K37)&lt;=350,(WADA!K17+WADA!K36+WADA!K37),0),IF((WADA!K15+WADA!K36+WADA!K37)&lt;=350,(WADA!K15+WADA!K36+WADA!K37),0))</f>
        <v>#N/A</v>
      </c>
      <c r="P10" s="18"/>
    </row>
    <row r="11" spans="3:16" s="259" customFormat="1" ht="25.5" x14ac:dyDescent="0.2">
      <c r="C11" s="393"/>
      <c r="D11" s="394" t="s">
        <v>1038</v>
      </c>
      <c r="E11" s="401">
        <v>0</v>
      </c>
      <c r="F11" s="399"/>
      <c r="G11" s="399"/>
      <c r="H11" s="399"/>
      <c r="I11" s="410"/>
      <c r="J11" s="399"/>
      <c r="K11" s="400"/>
      <c r="N11" s="395"/>
      <c r="P11" s="396"/>
    </row>
    <row r="12" spans="3:16" x14ac:dyDescent="0.2">
      <c r="C12" s="12"/>
      <c r="D12" s="5"/>
      <c r="E12" s="2"/>
      <c r="F12" s="2"/>
      <c r="G12" s="2"/>
      <c r="H12" s="2"/>
      <c r="I12" s="2"/>
      <c r="J12" s="2"/>
      <c r="K12" s="295"/>
      <c r="P12" s="18"/>
    </row>
    <row r="13" spans="3:16" x14ac:dyDescent="0.2">
      <c r="C13" s="12" t="s">
        <v>43</v>
      </c>
      <c r="D13" s="5" t="s">
        <v>54</v>
      </c>
      <c r="E13" s="184">
        <f>'Data Entry Page'!D39</f>
        <v>252.05690000000001</v>
      </c>
      <c r="F13" s="184">
        <f>'Data Entry Page'!E39</f>
        <v>0</v>
      </c>
      <c r="G13" s="184">
        <f>'Data Entry Page'!F39</f>
        <v>0</v>
      </c>
      <c r="H13" s="184">
        <f>'Data Entry Page'!G39</f>
        <v>0</v>
      </c>
      <c r="I13" s="184">
        <f>'Data Entry Page'!H39</f>
        <v>0</v>
      </c>
      <c r="J13" s="184">
        <f>'Data Entry Page'!I39</f>
        <v>0</v>
      </c>
      <c r="K13" s="296">
        <f>'Data Entry Page'!J39</f>
        <v>0</v>
      </c>
      <c r="P13" s="18"/>
    </row>
    <row r="14" spans="3:16" x14ac:dyDescent="0.2">
      <c r="C14" s="12"/>
      <c r="D14" s="5"/>
      <c r="E14" s="129"/>
      <c r="F14" s="129"/>
      <c r="G14" s="129"/>
      <c r="H14" s="129"/>
      <c r="I14" s="129"/>
      <c r="J14" s="129"/>
      <c r="K14" s="297"/>
      <c r="P14" s="18"/>
    </row>
    <row r="15" spans="3:16" x14ac:dyDescent="0.2">
      <c r="C15" s="12" t="s">
        <v>44</v>
      </c>
      <c r="D15" s="5" t="s">
        <v>45</v>
      </c>
      <c r="E15" s="130" t="e">
        <f t="shared" ref="E15:K15" si="0">ROUND(MAX(E10,E11)*E13,0)</f>
        <v>#N/A</v>
      </c>
      <c r="F15" s="130" t="e">
        <f t="shared" si="0"/>
        <v>#N/A</v>
      </c>
      <c r="G15" s="130" t="e">
        <f t="shared" si="0"/>
        <v>#N/A</v>
      </c>
      <c r="H15" s="130" t="e">
        <f t="shared" si="0"/>
        <v>#N/A</v>
      </c>
      <c r="I15" s="130" t="e">
        <f t="shared" si="0"/>
        <v>#N/A</v>
      </c>
      <c r="J15" s="130" t="e">
        <f t="shared" si="0"/>
        <v>#N/A</v>
      </c>
      <c r="K15" s="298" t="e">
        <f t="shared" si="0"/>
        <v>#N/A</v>
      </c>
      <c r="P15" s="18"/>
    </row>
    <row r="16" spans="3:16" x14ac:dyDescent="0.2">
      <c r="C16" s="9"/>
      <c r="D16" s="5"/>
      <c r="E16" s="129"/>
      <c r="F16" s="129"/>
      <c r="G16" s="129"/>
      <c r="H16" s="129"/>
      <c r="I16" s="129"/>
      <c r="J16" s="129"/>
      <c r="K16" s="297"/>
      <c r="P16" s="18"/>
    </row>
    <row r="17" spans="3:16" x14ac:dyDescent="0.2">
      <c r="C17" s="9" t="s">
        <v>46</v>
      </c>
      <c r="D17" s="5" t="s">
        <v>56</v>
      </c>
      <c r="E17" s="129"/>
      <c r="F17" s="129"/>
      <c r="G17" s="129"/>
      <c r="H17" s="129"/>
      <c r="I17" s="129"/>
      <c r="J17" s="129"/>
      <c r="K17" s="297"/>
      <c r="P17" s="18"/>
    </row>
    <row r="18" spans="3:16" x14ac:dyDescent="0.2">
      <c r="C18" s="9"/>
      <c r="D18" s="5" t="s">
        <v>47</v>
      </c>
      <c r="E18" s="129"/>
      <c r="F18" s="129"/>
      <c r="G18" s="129"/>
      <c r="H18" s="129"/>
      <c r="I18" s="129"/>
      <c r="J18" s="129"/>
      <c r="K18" s="297"/>
      <c r="P18" s="18"/>
    </row>
    <row r="19" spans="3:16" x14ac:dyDescent="0.2">
      <c r="C19" s="9"/>
      <c r="D19" s="5"/>
      <c r="E19" s="129"/>
      <c r="F19" s="129"/>
      <c r="G19" s="129"/>
      <c r="H19" s="129"/>
      <c r="I19" s="129"/>
      <c r="J19" s="129"/>
      <c r="K19" s="297"/>
      <c r="P19" s="18"/>
    </row>
    <row r="20" spans="3:16" x14ac:dyDescent="0.2">
      <c r="C20" s="12" t="s">
        <v>41</v>
      </c>
      <c r="D20" s="5" t="s">
        <v>42</v>
      </c>
      <c r="E20" s="131" t="e">
        <f t="shared" ref="E20:K20" si="1">MAX(E10,E11)</f>
        <v>#N/A</v>
      </c>
      <c r="F20" s="131" t="e">
        <f t="shared" si="1"/>
        <v>#N/A</v>
      </c>
      <c r="G20" s="131" t="e">
        <f t="shared" si="1"/>
        <v>#N/A</v>
      </c>
      <c r="H20" s="131" t="e">
        <f t="shared" si="1"/>
        <v>#N/A</v>
      </c>
      <c r="I20" s="131" t="e">
        <f t="shared" si="1"/>
        <v>#N/A</v>
      </c>
      <c r="J20" s="131" t="e">
        <f t="shared" si="1"/>
        <v>#N/A</v>
      </c>
      <c r="K20" s="299" t="e">
        <f t="shared" si="1"/>
        <v>#N/A</v>
      </c>
    </row>
    <row r="21" spans="3:16" s="259" customFormat="1" ht="25.5" x14ac:dyDescent="0.2">
      <c r="C21" s="393"/>
      <c r="D21" s="397" t="s">
        <v>1038</v>
      </c>
      <c r="E21" s="399">
        <f>E11</f>
        <v>0</v>
      </c>
      <c r="F21" s="398"/>
      <c r="G21" s="398"/>
      <c r="H21" s="399"/>
      <c r="I21" s="399"/>
      <c r="J21" s="399"/>
      <c r="K21" s="400"/>
      <c r="N21" s="395"/>
      <c r="P21" s="396"/>
    </row>
    <row r="22" spans="3:16" x14ac:dyDescent="0.2">
      <c r="C22" s="12"/>
      <c r="D22" s="5"/>
      <c r="E22" s="129"/>
      <c r="F22" s="129"/>
      <c r="G22" s="129"/>
      <c r="H22" s="129"/>
      <c r="I22" s="129"/>
      <c r="J22" s="129"/>
      <c r="K22" s="297"/>
      <c r="P22" s="18"/>
    </row>
    <row r="23" spans="3:16" x14ac:dyDescent="0.2">
      <c r="C23" s="12" t="s">
        <v>43</v>
      </c>
      <c r="D23" s="5" t="s">
        <v>84</v>
      </c>
      <c r="E23" s="185">
        <f>'Data Entry Page'!D41</f>
        <v>0</v>
      </c>
      <c r="F23" s="185">
        <f>'Data Entry Page'!E41</f>
        <v>0</v>
      </c>
      <c r="G23" s="185">
        <f>'Data Entry Page'!F41</f>
        <v>0</v>
      </c>
      <c r="H23" s="185">
        <f>'Data Entry Page'!G41</f>
        <v>0</v>
      </c>
      <c r="I23" s="185">
        <f>'Data Entry Page'!H41</f>
        <v>0</v>
      </c>
      <c r="J23" s="185">
        <f>'Data Entry Page'!I41</f>
        <v>0</v>
      </c>
      <c r="K23" s="300">
        <f>'Data Entry Page'!J41</f>
        <v>0</v>
      </c>
      <c r="P23" s="18"/>
    </row>
    <row r="24" spans="3:16" x14ac:dyDescent="0.2">
      <c r="C24" s="12"/>
      <c r="D24" s="5"/>
      <c r="E24" s="129"/>
      <c r="F24" s="129"/>
      <c r="G24" s="129"/>
      <c r="H24" s="129"/>
      <c r="I24" s="129"/>
      <c r="J24" s="129"/>
      <c r="K24" s="297"/>
      <c r="P24" s="18"/>
    </row>
    <row r="25" spans="3:16" x14ac:dyDescent="0.2">
      <c r="C25" s="12" t="s">
        <v>44</v>
      </c>
      <c r="D25" s="5" t="s">
        <v>48</v>
      </c>
      <c r="E25" s="131">
        <f t="shared" ref="E25:J25" si="2">(ROUND(IF(E23&gt;=3.43,(E23/3.43),0),4))</f>
        <v>0</v>
      </c>
      <c r="F25" s="131">
        <f t="shared" si="2"/>
        <v>0</v>
      </c>
      <c r="G25" s="131">
        <f t="shared" si="2"/>
        <v>0</v>
      </c>
      <c r="H25" s="131">
        <f t="shared" si="2"/>
        <v>0</v>
      </c>
      <c r="I25" s="131">
        <f t="shared" si="2"/>
        <v>0</v>
      </c>
      <c r="J25" s="131">
        <f t="shared" si="2"/>
        <v>0</v>
      </c>
      <c r="K25" s="299">
        <f t="shared" ref="K25" si="3">(ROUND(IF(K23&gt;=3.43,(K23/3.43),0),4))</f>
        <v>0</v>
      </c>
      <c r="P25" s="18"/>
    </row>
    <row r="26" spans="3:16" x14ac:dyDescent="0.2">
      <c r="C26" s="12"/>
      <c r="D26" s="5"/>
      <c r="E26" s="129"/>
      <c r="F26" s="129"/>
      <c r="G26" s="129"/>
      <c r="H26" s="129"/>
      <c r="I26" s="129"/>
      <c r="J26" s="129"/>
      <c r="K26" s="297"/>
      <c r="P26" s="18"/>
    </row>
    <row r="27" spans="3:16" x14ac:dyDescent="0.2">
      <c r="C27" s="12" t="s">
        <v>49</v>
      </c>
      <c r="D27" s="5" t="s">
        <v>85</v>
      </c>
      <c r="E27" s="131" t="e">
        <f t="shared" ref="E27:G27" si="4">ROUND(E20*E25,4)</f>
        <v>#N/A</v>
      </c>
      <c r="F27" s="131" t="e">
        <f t="shared" si="4"/>
        <v>#N/A</v>
      </c>
      <c r="G27" s="131" t="e">
        <f t="shared" si="4"/>
        <v>#N/A</v>
      </c>
      <c r="H27" s="131" t="e">
        <f>ROUND(IF(H21&gt;0,(H21*H25),(H20*H25)),4)</f>
        <v>#N/A</v>
      </c>
      <c r="I27" s="131" t="e">
        <f t="shared" ref="I27:K27" si="5">ROUND(IF(I21&gt;0,(I21*I25),(I20*I25)),4)</f>
        <v>#N/A</v>
      </c>
      <c r="J27" s="131" t="e">
        <f t="shared" si="5"/>
        <v>#N/A</v>
      </c>
      <c r="K27" s="299" t="e">
        <f t="shared" si="5"/>
        <v>#N/A</v>
      </c>
      <c r="P27" s="18"/>
    </row>
    <row r="28" spans="3:16" x14ac:dyDescent="0.2">
      <c r="C28" s="12"/>
      <c r="D28" s="5"/>
      <c r="E28" s="129"/>
      <c r="F28" s="129"/>
      <c r="G28" s="129"/>
      <c r="H28" s="129"/>
      <c r="I28" s="129"/>
      <c r="J28" s="129"/>
      <c r="K28" s="297"/>
      <c r="P28" s="18"/>
    </row>
    <row r="29" spans="3:16" x14ac:dyDescent="0.2">
      <c r="C29" s="12" t="s">
        <v>50</v>
      </c>
      <c r="D29" s="5" t="s">
        <v>58</v>
      </c>
      <c r="E29" s="184">
        <f>'Data Entry Page'!D40</f>
        <v>140.96889999999999</v>
      </c>
      <c r="F29" s="184">
        <f>'Data Entry Page'!E40</f>
        <v>0</v>
      </c>
      <c r="G29" s="184">
        <f>'Data Entry Page'!F40</f>
        <v>0</v>
      </c>
      <c r="H29" s="184">
        <f>'Data Entry Page'!G40</f>
        <v>0</v>
      </c>
      <c r="I29" s="184">
        <f>'Data Entry Page'!H40</f>
        <v>0</v>
      </c>
      <c r="J29" s="184">
        <f>'Data Entry Page'!I40</f>
        <v>0</v>
      </c>
      <c r="K29" s="296">
        <f>'Data Entry Page'!J40</f>
        <v>0</v>
      </c>
      <c r="P29" s="18"/>
    </row>
    <row r="30" spans="3:16" x14ac:dyDescent="0.2">
      <c r="C30" s="12"/>
      <c r="D30" s="5"/>
      <c r="E30" s="2"/>
      <c r="F30" s="2"/>
      <c r="G30" s="2"/>
      <c r="H30" s="2"/>
      <c r="I30" s="2"/>
      <c r="J30" s="2"/>
      <c r="K30" s="295"/>
      <c r="P30" s="18"/>
    </row>
    <row r="31" spans="3:16" x14ac:dyDescent="0.2">
      <c r="C31" s="12" t="s">
        <v>53</v>
      </c>
      <c r="D31" s="5" t="s">
        <v>59</v>
      </c>
      <c r="E31" s="15" t="e">
        <f t="shared" ref="E31:K31" si="6">ROUND(E27*E29,0)</f>
        <v>#N/A</v>
      </c>
      <c r="F31" s="15" t="e">
        <f t="shared" si="6"/>
        <v>#N/A</v>
      </c>
      <c r="G31" s="15" t="e">
        <f t="shared" si="6"/>
        <v>#N/A</v>
      </c>
      <c r="H31" s="15" t="e">
        <f t="shared" si="6"/>
        <v>#N/A</v>
      </c>
      <c r="I31" s="15" t="e">
        <f t="shared" si="6"/>
        <v>#N/A</v>
      </c>
      <c r="J31" s="15" t="e">
        <f t="shared" si="6"/>
        <v>#N/A</v>
      </c>
      <c r="K31" s="301" t="e">
        <f t="shared" si="6"/>
        <v>#N/A</v>
      </c>
    </row>
    <row r="32" spans="3:16" x14ac:dyDescent="0.2">
      <c r="C32" s="9"/>
      <c r="D32" s="5"/>
      <c r="E32" s="2"/>
      <c r="F32" s="2"/>
      <c r="G32" s="2"/>
      <c r="H32" s="2"/>
      <c r="I32" s="2"/>
      <c r="J32" s="2"/>
      <c r="K32" s="295"/>
      <c r="P32" s="18"/>
    </row>
    <row r="33" spans="3:16" x14ac:dyDescent="0.2">
      <c r="C33" s="9" t="s">
        <v>51</v>
      </c>
      <c r="D33" s="5" t="s">
        <v>52</v>
      </c>
      <c r="E33" s="183" t="e">
        <f t="shared" ref="E33:K33" si="7">ROUND(E15+E31,0)</f>
        <v>#N/A</v>
      </c>
      <c r="F33" s="183" t="e">
        <f t="shared" si="7"/>
        <v>#N/A</v>
      </c>
      <c r="G33" s="183" t="e">
        <f t="shared" si="7"/>
        <v>#N/A</v>
      </c>
      <c r="H33" s="183" t="e">
        <f t="shared" si="7"/>
        <v>#N/A</v>
      </c>
      <c r="I33" s="183" t="e">
        <f t="shared" si="7"/>
        <v>#N/A</v>
      </c>
      <c r="J33" s="183" t="e">
        <f t="shared" si="7"/>
        <v>#N/A</v>
      </c>
      <c r="K33" s="302" t="e">
        <f t="shared" si="7"/>
        <v>#N/A</v>
      </c>
      <c r="P33" s="18"/>
    </row>
    <row r="34" spans="3:16" ht="13.5" thickBot="1" x14ac:dyDescent="0.25">
      <c r="C34" s="11"/>
      <c r="D34" s="6"/>
      <c r="E34" s="6"/>
      <c r="F34" s="6"/>
      <c r="G34" s="6"/>
      <c r="H34" s="6"/>
      <c r="I34" s="6"/>
      <c r="J34" s="6"/>
      <c r="K34" s="4"/>
      <c r="P34" s="18"/>
    </row>
    <row r="35" spans="3:16" ht="15" x14ac:dyDescent="0.25">
      <c r="C35" s="170" t="s">
        <v>736</v>
      </c>
      <c r="P35" s="18"/>
    </row>
    <row r="36" spans="3:16" x14ac:dyDescent="0.2">
      <c r="C36" s="171" t="s">
        <v>735</v>
      </c>
      <c r="P36" s="18"/>
    </row>
    <row r="37" spans="3:16" x14ac:dyDescent="0.2">
      <c r="P37" s="18"/>
    </row>
    <row r="38" spans="3:16" x14ac:dyDescent="0.2">
      <c r="P38" s="18"/>
    </row>
    <row r="39" spans="3:16" x14ac:dyDescent="0.2">
      <c r="P39" s="18"/>
    </row>
    <row r="40" spans="3:16" x14ac:dyDescent="0.2">
      <c r="P40" s="18"/>
    </row>
    <row r="41" spans="3:16" x14ac:dyDescent="0.2">
      <c r="P41" s="18"/>
    </row>
    <row r="42" spans="3:16" x14ac:dyDescent="0.2">
      <c r="P42" s="18"/>
    </row>
    <row r="43" spans="3:16" x14ac:dyDescent="0.2">
      <c r="P43" s="18"/>
    </row>
    <row r="44" spans="3:16" x14ac:dyDescent="0.2">
      <c r="P44" s="18"/>
    </row>
    <row r="45" spans="3:16" x14ac:dyDescent="0.2">
      <c r="P45" s="18"/>
    </row>
    <row r="46" spans="3:16" x14ac:dyDescent="0.2">
      <c r="P46" s="18"/>
    </row>
    <row r="47" spans="3:16" x14ac:dyDescent="0.2">
      <c r="P47" s="18"/>
    </row>
    <row r="48" spans="3:16" x14ac:dyDescent="0.2">
      <c r="P48" s="18"/>
    </row>
    <row r="49" spans="16:16" x14ac:dyDescent="0.2">
      <c r="P49" s="18"/>
    </row>
    <row r="50" spans="16:16" x14ac:dyDescent="0.2">
      <c r="P50" s="18"/>
    </row>
    <row r="51" spans="16:16" x14ac:dyDescent="0.2">
      <c r="P51" s="18"/>
    </row>
    <row r="52" spans="16:16" x14ac:dyDescent="0.2">
      <c r="P52" s="18"/>
    </row>
    <row r="53" spans="16:16" x14ac:dyDescent="0.2">
      <c r="P53" s="18"/>
    </row>
    <row r="54" spans="16:16" x14ac:dyDescent="0.2">
      <c r="P54" s="18"/>
    </row>
    <row r="55" spans="16:16" x14ac:dyDescent="0.2">
      <c r="P55" s="18"/>
    </row>
    <row r="56" spans="16:16" x14ac:dyDescent="0.2">
      <c r="P56" s="18"/>
    </row>
    <row r="57" spans="16:16" x14ac:dyDescent="0.2">
      <c r="P57" s="18"/>
    </row>
    <row r="58" spans="16:16" x14ac:dyDescent="0.2">
      <c r="P58" s="18"/>
    </row>
    <row r="59" spans="16:16" x14ac:dyDescent="0.2">
      <c r="P59" s="18"/>
    </row>
    <row r="60" spans="16:16" x14ac:dyDescent="0.2">
      <c r="P60" s="18"/>
    </row>
    <row r="61" spans="16:16" x14ac:dyDescent="0.2">
      <c r="P61" s="18"/>
    </row>
    <row r="62" spans="16:16" x14ac:dyDescent="0.2">
      <c r="P62" s="18"/>
    </row>
    <row r="63" spans="16:16" x14ac:dyDescent="0.2">
      <c r="P63" s="18"/>
    </row>
    <row r="66" spans="16:16" x14ac:dyDescent="0.2">
      <c r="P66" s="18"/>
    </row>
    <row r="68" spans="16:16" x14ac:dyDescent="0.2">
      <c r="P68" s="18"/>
    </row>
    <row r="70" spans="16:16" x14ac:dyDescent="0.2">
      <c r="P70" s="18"/>
    </row>
    <row r="71" spans="16:16" x14ac:dyDescent="0.2">
      <c r="P71" s="18"/>
    </row>
    <row r="72" spans="16:16" x14ac:dyDescent="0.2">
      <c r="P72" s="18"/>
    </row>
    <row r="73" spans="16:16" x14ac:dyDescent="0.2">
      <c r="P73" s="18"/>
    </row>
    <row r="74" spans="16:16" x14ac:dyDescent="0.2">
      <c r="P74" s="18"/>
    </row>
    <row r="75" spans="16:16" x14ac:dyDescent="0.2">
      <c r="P75" s="18"/>
    </row>
    <row r="76" spans="16:16" x14ac:dyDescent="0.2">
      <c r="P76" s="18"/>
    </row>
    <row r="77" spans="16:16" x14ac:dyDescent="0.2">
      <c r="P77" s="18"/>
    </row>
    <row r="78" spans="16:16" x14ac:dyDescent="0.2">
      <c r="P78" s="18"/>
    </row>
    <row r="79" spans="16:16" x14ac:dyDescent="0.2">
      <c r="P79" s="18"/>
    </row>
    <row r="80" spans="16:16" x14ac:dyDescent="0.2">
      <c r="P80" s="18"/>
    </row>
    <row r="81" spans="16:16" x14ac:dyDescent="0.2">
      <c r="P81" s="18"/>
    </row>
    <row r="83" spans="16:16" x14ac:dyDescent="0.2">
      <c r="P83" s="18"/>
    </row>
    <row r="84" spans="16:16" x14ac:dyDescent="0.2">
      <c r="P84" s="18"/>
    </row>
    <row r="85" spans="16:16" x14ac:dyDescent="0.2">
      <c r="P85" s="18"/>
    </row>
    <row r="86" spans="16:16" x14ac:dyDescent="0.2">
      <c r="P86" s="18"/>
    </row>
    <row r="87" spans="16:16" x14ac:dyDescent="0.2">
      <c r="P87" s="18"/>
    </row>
    <row r="88" spans="16:16" x14ac:dyDescent="0.2">
      <c r="P88" s="18"/>
    </row>
    <row r="89" spans="16:16" x14ac:dyDescent="0.2">
      <c r="P89" s="18"/>
    </row>
    <row r="90" spans="16:16" x14ac:dyDescent="0.2">
      <c r="P90" s="18"/>
    </row>
    <row r="92" spans="16:16" x14ac:dyDescent="0.2">
      <c r="P92" s="18"/>
    </row>
    <row r="93" spans="16:16" x14ac:dyDescent="0.2">
      <c r="P93" s="18"/>
    </row>
    <row r="95" spans="16:16" x14ac:dyDescent="0.2">
      <c r="P95" s="18"/>
    </row>
    <row r="96" spans="16:16" x14ac:dyDescent="0.2">
      <c r="P96" s="18"/>
    </row>
    <row r="97" spans="16:16" x14ac:dyDescent="0.2">
      <c r="P97" s="18"/>
    </row>
    <row r="98" spans="16:16" x14ac:dyDescent="0.2">
      <c r="P98" s="18"/>
    </row>
    <row r="99" spans="16:16" x14ac:dyDescent="0.2">
      <c r="P99" s="18"/>
    </row>
    <row r="100" spans="16:16" x14ac:dyDescent="0.2">
      <c r="P100" s="18"/>
    </row>
    <row r="101" spans="16:16" x14ac:dyDescent="0.2">
      <c r="P101" s="18"/>
    </row>
    <row r="102" spans="16:16" x14ac:dyDescent="0.2">
      <c r="P102" s="18"/>
    </row>
    <row r="103" spans="16:16" x14ac:dyDescent="0.2">
      <c r="P103" s="18"/>
    </row>
    <row r="104" spans="16:16" x14ac:dyDescent="0.2">
      <c r="P104" s="18"/>
    </row>
    <row r="105" spans="16:16" x14ac:dyDescent="0.2">
      <c r="P105" s="18"/>
    </row>
    <row r="106" spans="16:16" x14ac:dyDescent="0.2">
      <c r="P106" s="18"/>
    </row>
    <row r="107" spans="16:16" x14ac:dyDescent="0.2">
      <c r="P107" s="18"/>
    </row>
    <row r="108" spans="16:16" x14ac:dyDescent="0.2">
      <c r="P108" s="18"/>
    </row>
    <row r="109" spans="16:16" x14ac:dyDescent="0.2">
      <c r="P109" s="18"/>
    </row>
    <row r="110" spans="16:16" x14ac:dyDescent="0.2">
      <c r="P110" s="18"/>
    </row>
    <row r="111" spans="16:16" x14ac:dyDescent="0.2">
      <c r="P111" s="18"/>
    </row>
    <row r="112" spans="16:16" x14ac:dyDescent="0.2">
      <c r="P112" s="18"/>
    </row>
    <row r="114" spans="16:16" x14ac:dyDescent="0.2">
      <c r="P114" s="18"/>
    </row>
    <row r="115" spans="16:16" x14ac:dyDescent="0.2">
      <c r="P115" s="18"/>
    </row>
    <row r="116" spans="16:16" x14ac:dyDescent="0.2">
      <c r="P116" s="18"/>
    </row>
    <row r="117" spans="16:16" x14ac:dyDescent="0.2">
      <c r="P117" s="18"/>
    </row>
    <row r="118" spans="16:16" x14ac:dyDescent="0.2">
      <c r="P118" s="18"/>
    </row>
    <row r="120" spans="16:16" x14ac:dyDescent="0.2">
      <c r="P120" s="18"/>
    </row>
    <row r="121" spans="16:16" x14ac:dyDescent="0.2">
      <c r="P121" s="18"/>
    </row>
    <row r="122" spans="16:16" x14ac:dyDescent="0.2">
      <c r="P122" s="18"/>
    </row>
    <row r="123" spans="16:16" x14ac:dyDescent="0.2">
      <c r="P123" s="18"/>
    </row>
    <row r="124" spans="16:16" x14ac:dyDescent="0.2">
      <c r="P124" s="18"/>
    </row>
    <row r="125" spans="16:16" x14ac:dyDescent="0.2">
      <c r="P125" s="18"/>
    </row>
    <row r="126" spans="16:16" x14ac:dyDescent="0.2">
      <c r="P126" s="18"/>
    </row>
    <row r="127" spans="16:16" x14ac:dyDescent="0.2">
      <c r="P127" s="18"/>
    </row>
    <row r="129" spans="16:16" x14ac:dyDescent="0.2">
      <c r="P129" s="18"/>
    </row>
    <row r="130" spans="16:16" x14ac:dyDescent="0.2">
      <c r="P130" s="18"/>
    </row>
    <row r="131" spans="16:16" x14ac:dyDescent="0.2">
      <c r="P131" s="18"/>
    </row>
    <row r="132" spans="16:16" x14ac:dyDescent="0.2">
      <c r="P132" s="18"/>
    </row>
    <row r="133" spans="16:16" x14ac:dyDescent="0.2">
      <c r="P133" s="18"/>
    </row>
    <row r="134" spans="16:16" x14ac:dyDescent="0.2">
      <c r="P134" s="18"/>
    </row>
    <row r="135" spans="16:16" x14ac:dyDescent="0.2">
      <c r="P135" s="18"/>
    </row>
    <row r="136" spans="16:16" x14ac:dyDescent="0.2">
      <c r="P136" s="18"/>
    </row>
    <row r="137" spans="16:16" x14ac:dyDescent="0.2">
      <c r="P137" s="18"/>
    </row>
    <row r="138" spans="16:16" x14ac:dyDescent="0.2">
      <c r="P138" s="18"/>
    </row>
    <row r="139" spans="16:16" x14ac:dyDescent="0.2">
      <c r="P139" s="18"/>
    </row>
    <row r="140" spans="16:16" x14ac:dyDescent="0.2">
      <c r="P140" s="18"/>
    </row>
    <row r="141" spans="16:16" x14ac:dyDescent="0.2">
      <c r="P141" s="18"/>
    </row>
    <row r="142" spans="16:16" x14ac:dyDescent="0.2">
      <c r="P142" s="18"/>
    </row>
    <row r="143" spans="16:16" x14ac:dyDescent="0.2">
      <c r="P143" s="18"/>
    </row>
    <row r="144" spans="16:16" x14ac:dyDescent="0.2">
      <c r="P144" s="18"/>
    </row>
    <row r="145" spans="16:16" x14ac:dyDescent="0.2">
      <c r="P145" s="18"/>
    </row>
    <row r="146" spans="16:16" x14ac:dyDescent="0.2">
      <c r="P146" s="18"/>
    </row>
    <row r="147" spans="16:16" x14ac:dyDescent="0.2">
      <c r="P147" s="18"/>
    </row>
    <row r="148" spans="16:16" x14ac:dyDescent="0.2">
      <c r="P148" s="18"/>
    </row>
    <row r="149" spans="16:16" x14ac:dyDescent="0.2">
      <c r="P149" s="18"/>
    </row>
    <row r="150" spans="16:16" x14ac:dyDescent="0.2">
      <c r="P150" s="18"/>
    </row>
    <row r="151" spans="16:16" x14ac:dyDescent="0.2">
      <c r="P151" s="18"/>
    </row>
    <row r="158" spans="16:16" x14ac:dyDescent="0.2">
      <c r="P158" s="18"/>
    </row>
    <row r="159" spans="16:16" x14ac:dyDescent="0.2">
      <c r="P159" s="18"/>
    </row>
    <row r="160" spans="16:16" x14ac:dyDescent="0.2">
      <c r="P160" s="18"/>
    </row>
    <row r="161" spans="16:16" x14ac:dyDescent="0.2">
      <c r="P161" s="18"/>
    </row>
    <row r="162" spans="16:16" x14ac:dyDescent="0.2">
      <c r="P162" s="18"/>
    </row>
    <row r="163" spans="16:16" x14ac:dyDescent="0.2">
      <c r="P163" s="18"/>
    </row>
    <row r="164" spans="16:16" x14ac:dyDescent="0.2">
      <c r="P164" s="18"/>
    </row>
    <row r="165" spans="16:16" x14ac:dyDescent="0.2">
      <c r="P165" s="18"/>
    </row>
    <row r="167" spans="16:16" x14ac:dyDescent="0.2">
      <c r="P167" s="18"/>
    </row>
    <row r="168" spans="16:16" x14ac:dyDescent="0.2">
      <c r="P168" s="18"/>
    </row>
    <row r="172" spans="16:16" x14ac:dyDescent="0.2">
      <c r="P172" s="18"/>
    </row>
    <row r="173" spans="16:16" x14ac:dyDescent="0.2">
      <c r="P173" s="18"/>
    </row>
    <row r="174" spans="16:16" x14ac:dyDescent="0.2">
      <c r="P174" s="18"/>
    </row>
    <row r="175" spans="16:16" x14ac:dyDescent="0.2">
      <c r="P175" s="18"/>
    </row>
    <row r="176" spans="16:16" x14ac:dyDescent="0.2">
      <c r="P176" s="18"/>
    </row>
    <row r="177" spans="16:16" x14ac:dyDescent="0.2">
      <c r="P177" s="18"/>
    </row>
    <row r="178" spans="16:16" x14ac:dyDescent="0.2">
      <c r="P178" s="18"/>
    </row>
    <row r="179" spans="16:16" x14ac:dyDescent="0.2">
      <c r="P179" s="18"/>
    </row>
    <row r="180" spans="16:16" x14ac:dyDescent="0.2">
      <c r="P180" s="18"/>
    </row>
    <row r="181" spans="16:16" x14ac:dyDescent="0.2">
      <c r="P181" s="18"/>
    </row>
    <row r="182" spans="16:16" x14ac:dyDescent="0.2">
      <c r="P182" s="18"/>
    </row>
    <row r="183" spans="16:16" x14ac:dyDescent="0.2">
      <c r="P183" s="18"/>
    </row>
    <row r="184" spans="16:16" x14ac:dyDescent="0.2">
      <c r="P184" s="18"/>
    </row>
    <row r="185" spans="16:16" x14ac:dyDescent="0.2">
      <c r="P185" s="18"/>
    </row>
    <row r="186" spans="16:16" x14ac:dyDescent="0.2">
      <c r="P186" s="18"/>
    </row>
    <row r="187" spans="16:16" x14ac:dyDescent="0.2">
      <c r="P187" s="18"/>
    </row>
    <row r="188" spans="16:16" x14ac:dyDescent="0.2">
      <c r="P188" s="18"/>
    </row>
    <row r="189" spans="16:16" x14ac:dyDescent="0.2">
      <c r="P189" s="18"/>
    </row>
    <row r="193" spans="16:16" x14ac:dyDescent="0.2">
      <c r="P193" s="18"/>
    </row>
    <row r="194" spans="16:16" x14ac:dyDescent="0.2">
      <c r="P194" s="18"/>
    </row>
    <row r="195" spans="16:16" x14ac:dyDescent="0.2">
      <c r="P195" s="18"/>
    </row>
    <row r="196" spans="16:16" x14ac:dyDescent="0.2">
      <c r="P196" s="18"/>
    </row>
    <row r="197" spans="16:16" x14ac:dyDescent="0.2">
      <c r="P197" s="18"/>
    </row>
    <row r="198" spans="16:16" x14ac:dyDescent="0.2">
      <c r="P198" s="18"/>
    </row>
    <row r="199" spans="16:16" x14ac:dyDescent="0.2">
      <c r="P199" s="18"/>
    </row>
    <row r="201" spans="16:16" x14ac:dyDescent="0.2">
      <c r="P201" s="18"/>
    </row>
    <row r="204" spans="16:16" x14ac:dyDescent="0.2">
      <c r="P204" s="18"/>
    </row>
    <row r="205" spans="16:16" x14ac:dyDescent="0.2">
      <c r="P205" s="18"/>
    </row>
    <row r="206" spans="16:16" x14ac:dyDescent="0.2">
      <c r="P206" s="18"/>
    </row>
    <row r="207" spans="16:16" x14ac:dyDescent="0.2">
      <c r="P207" s="18"/>
    </row>
    <row r="208" spans="16:16" x14ac:dyDescent="0.2">
      <c r="P208" s="18"/>
    </row>
    <row r="209" spans="16:16" x14ac:dyDescent="0.2">
      <c r="P209" s="18"/>
    </row>
    <row r="210" spans="16:16" x14ac:dyDescent="0.2">
      <c r="P210" s="18"/>
    </row>
    <row r="211" spans="16:16" x14ac:dyDescent="0.2">
      <c r="P211" s="18"/>
    </row>
    <row r="212" spans="16:16" x14ac:dyDescent="0.2">
      <c r="P212" s="18"/>
    </row>
    <row r="213" spans="16:16" x14ac:dyDescent="0.2">
      <c r="P213" s="18"/>
    </row>
    <row r="214" spans="16:16" x14ac:dyDescent="0.2">
      <c r="P214" s="18"/>
    </row>
    <row r="215" spans="16:16" x14ac:dyDescent="0.2">
      <c r="P215" s="18"/>
    </row>
    <row r="217" spans="16:16" x14ac:dyDescent="0.2">
      <c r="P217" s="18"/>
    </row>
    <row r="218" spans="16:16" x14ac:dyDescent="0.2">
      <c r="P218" s="18"/>
    </row>
    <row r="220" spans="16:16" x14ac:dyDescent="0.2">
      <c r="P220" s="18"/>
    </row>
    <row r="224" spans="16:16" x14ac:dyDescent="0.2">
      <c r="P224" s="18"/>
    </row>
    <row r="225" spans="16:16" x14ac:dyDescent="0.2">
      <c r="P225" s="18"/>
    </row>
    <row r="227" spans="16:16" x14ac:dyDescent="0.2">
      <c r="P227" s="18"/>
    </row>
    <row r="228" spans="16:16" x14ac:dyDescent="0.2">
      <c r="P228" s="18"/>
    </row>
    <row r="229" spans="16:16" x14ac:dyDescent="0.2">
      <c r="P229" s="18"/>
    </row>
    <row r="230" spans="16:16" x14ac:dyDescent="0.2">
      <c r="P230" s="18"/>
    </row>
    <row r="231" spans="16:16" x14ac:dyDescent="0.2">
      <c r="P231" s="18"/>
    </row>
    <row r="232" spans="16:16" x14ac:dyDescent="0.2">
      <c r="P232" s="18"/>
    </row>
    <row r="233" spans="16:16" x14ac:dyDescent="0.2">
      <c r="P233" s="18"/>
    </row>
    <row r="234" spans="16:16" x14ac:dyDescent="0.2">
      <c r="P234" s="18"/>
    </row>
    <row r="235" spans="16:16" x14ac:dyDescent="0.2">
      <c r="P235" s="18"/>
    </row>
    <row r="236" spans="16:16" x14ac:dyDescent="0.2">
      <c r="P236" s="18"/>
    </row>
    <row r="237" spans="16:16" x14ac:dyDescent="0.2">
      <c r="P237" s="18"/>
    </row>
    <row r="238" spans="16:16" x14ac:dyDescent="0.2">
      <c r="P238" s="18"/>
    </row>
    <row r="239" spans="16:16" x14ac:dyDescent="0.2">
      <c r="P239" s="18"/>
    </row>
    <row r="240" spans="16:16" x14ac:dyDescent="0.2">
      <c r="P240" s="18"/>
    </row>
    <row r="242" spans="16:16" x14ac:dyDescent="0.2">
      <c r="P242" s="18"/>
    </row>
    <row r="243" spans="16:16" x14ac:dyDescent="0.2">
      <c r="P243" s="18"/>
    </row>
    <row r="244" spans="16:16" x14ac:dyDescent="0.2">
      <c r="P244" s="18"/>
    </row>
    <row r="245" spans="16:16" x14ac:dyDescent="0.2">
      <c r="P245" s="18"/>
    </row>
    <row r="246" spans="16:16" x14ac:dyDescent="0.2">
      <c r="P246" s="18"/>
    </row>
    <row r="247" spans="16:16" x14ac:dyDescent="0.2">
      <c r="P247" s="18"/>
    </row>
    <row r="248" spans="16:16" x14ac:dyDescent="0.2">
      <c r="P248" s="18"/>
    </row>
    <row r="249" spans="16:16" x14ac:dyDescent="0.2">
      <c r="P249" s="18"/>
    </row>
    <row r="250" spans="16:16" x14ac:dyDescent="0.2">
      <c r="P250" s="18"/>
    </row>
    <row r="251" spans="16:16" x14ac:dyDescent="0.2">
      <c r="P251" s="18"/>
    </row>
    <row r="252" spans="16:16" x14ac:dyDescent="0.2">
      <c r="P252" s="18"/>
    </row>
    <row r="254" spans="16:16" x14ac:dyDescent="0.2">
      <c r="P254" s="18"/>
    </row>
    <row r="255" spans="16:16" x14ac:dyDescent="0.2">
      <c r="P255" s="18"/>
    </row>
    <row r="256" spans="16:16" x14ac:dyDescent="0.2">
      <c r="P256" s="18"/>
    </row>
    <row r="257" spans="16:16" x14ac:dyDescent="0.2">
      <c r="P257" s="18"/>
    </row>
    <row r="258" spans="16:16" x14ac:dyDescent="0.2">
      <c r="P258" s="18"/>
    </row>
    <row r="259" spans="16:16" x14ac:dyDescent="0.2">
      <c r="P259" s="18"/>
    </row>
    <row r="260" spans="16:16" x14ac:dyDescent="0.2">
      <c r="P260" s="18"/>
    </row>
    <row r="261" spans="16:16" x14ac:dyDescent="0.2">
      <c r="P261" s="18"/>
    </row>
    <row r="262" spans="16:16" x14ac:dyDescent="0.2">
      <c r="P262" s="18"/>
    </row>
    <row r="263" spans="16:16" x14ac:dyDescent="0.2">
      <c r="P263" s="18"/>
    </row>
    <row r="264" spans="16:16" x14ac:dyDescent="0.2">
      <c r="P264" s="18"/>
    </row>
    <row r="265" spans="16:16" x14ac:dyDescent="0.2">
      <c r="P265" s="18"/>
    </row>
    <row r="266" spans="16:16" x14ac:dyDescent="0.2">
      <c r="P266" s="18"/>
    </row>
    <row r="268" spans="16:16" x14ac:dyDescent="0.2">
      <c r="P268" s="18"/>
    </row>
    <row r="270" spans="16:16" x14ac:dyDescent="0.2">
      <c r="P270" s="18"/>
    </row>
    <row r="271" spans="16:16" x14ac:dyDescent="0.2">
      <c r="P271" s="18"/>
    </row>
    <row r="272" spans="16:16" x14ac:dyDescent="0.2">
      <c r="P272" s="18"/>
    </row>
    <row r="273" spans="16:16" x14ac:dyDescent="0.2">
      <c r="P273" s="18"/>
    </row>
    <row r="274" spans="16:16" x14ac:dyDescent="0.2">
      <c r="P274" s="18"/>
    </row>
    <row r="275" spans="16:16" x14ac:dyDescent="0.2">
      <c r="P275" s="18"/>
    </row>
    <row r="276" spans="16:16" x14ac:dyDescent="0.2">
      <c r="P276" s="18"/>
    </row>
    <row r="277" spans="16:16" x14ac:dyDescent="0.2">
      <c r="P277" s="18"/>
    </row>
    <row r="278" spans="16:16" x14ac:dyDescent="0.2">
      <c r="P278" s="18"/>
    </row>
    <row r="279" spans="16:16" x14ac:dyDescent="0.2">
      <c r="P279" s="18"/>
    </row>
    <row r="280" spans="16:16" x14ac:dyDescent="0.2">
      <c r="P280" s="18"/>
    </row>
    <row r="281" spans="16:16" x14ac:dyDescent="0.2">
      <c r="P281" s="18"/>
    </row>
    <row r="282" spans="16:16" x14ac:dyDescent="0.2">
      <c r="P282" s="18"/>
    </row>
    <row r="283" spans="16:16" x14ac:dyDescent="0.2">
      <c r="P283" s="18"/>
    </row>
    <row r="284" spans="16:16" x14ac:dyDescent="0.2">
      <c r="P284" s="18"/>
    </row>
    <row r="285" spans="16:16" x14ac:dyDescent="0.2">
      <c r="P285" s="18"/>
    </row>
    <row r="286" spans="16:16" x14ac:dyDescent="0.2">
      <c r="P286" s="18"/>
    </row>
    <row r="287" spans="16:16" x14ac:dyDescent="0.2">
      <c r="P287" s="18"/>
    </row>
    <row r="288" spans="16:16" x14ac:dyDescent="0.2">
      <c r="P288" s="18"/>
    </row>
    <row r="289" spans="16:16" x14ac:dyDescent="0.2">
      <c r="P289" s="18"/>
    </row>
    <row r="290" spans="16:16" x14ac:dyDescent="0.2">
      <c r="P290" s="18"/>
    </row>
    <row r="291" spans="16:16" x14ac:dyDescent="0.2">
      <c r="P291" s="18"/>
    </row>
    <row r="292" spans="16:16" x14ac:dyDescent="0.2">
      <c r="P292" s="18"/>
    </row>
    <row r="293" spans="16:16" x14ac:dyDescent="0.2">
      <c r="P293" s="18"/>
    </row>
    <row r="295" spans="16:16" x14ac:dyDescent="0.2">
      <c r="P295" s="18"/>
    </row>
    <row r="296" spans="16:16" x14ac:dyDescent="0.2">
      <c r="P296" s="18"/>
    </row>
    <row r="297" spans="16:16" x14ac:dyDescent="0.2">
      <c r="P297" s="18"/>
    </row>
    <row r="298" spans="16:16" x14ac:dyDescent="0.2">
      <c r="P298" s="18"/>
    </row>
    <row r="299" spans="16:16" x14ac:dyDescent="0.2">
      <c r="P299" s="18"/>
    </row>
    <row r="300" spans="16:16" x14ac:dyDescent="0.2">
      <c r="P300" s="18"/>
    </row>
    <row r="302" spans="16:16" x14ac:dyDescent="0.2">
      <c r="P302" s="18"/>
    </row>
    <row r="303" spans="16:16" x14ac:dyDescent="0.2">
      <c r="P303" s="18"/>
    </row>
    <row r="304" spans="16:16" x14ac:dyDescent="0.2">
      <c r="P304" s="18"/>
    </row>
    <row r="305" spans="16:16" x14ac:dyDescent="0.2">
      <c r="P305" s="18"/>
    </row>
    <row r="306" spans="16:16" x14ac:dyDescent="0.2">
      <c r="P306" s="18"/>
    </row>
    <row r="307" spans="16:16" x14ac:dyDescent="0.2">
      <c r="P307" s="18"/>
    </row>
    <row r="308" spans="16:16" x14ac:dyDescent="0.2">
      <c r="P308" s="18"/>
    </row>
    <row r="309" spans="16:16" x14ac:dyDescent="0.2">
      <c r="P309" s="18"/>
    </row>
    <row r="310" spans="16:16" x14ac:dyDescent="0.2">
      <c r="P310" s="18"/>
    </row>
    <row r="311" spans="16:16" x14ac:dyDescent="0.2">
      <c r="P311" s="18"/>
    </row>
    <row r="312" spans="16:16" x14ac:dyDescent="0.2">
      <c r="P312" s="18"/>
    </row>
    <row r="313" spans="16:16" x14ac:dyDescent="0.2">
      <c r="P313" s="18"/>
    </row>
    <row r="314" spans="16:16" x14ac:dyDescent="0.2">
      <c r="P314" s="18"/>
    </row>
    <row r="315" spans="16:16" x14ac:dyDescent="0.2">
      <c r="P315" s="18"/>
    </row>
    <row r="316" spans="16:16" x14ac:dyDescent="0.2">
      <c r="P316" s="18"/>
    </row>
    <row r="317" spans="16:16" x14ac:dyDescent="0.2">
      <c r="P317" s="18"/>
    </row>
    <row r="318" spans="16:16" x14ac:dyDescent="0.2">
      <c r="P318" s="18"/>
    </row>
    <row r="319" spans="16:16" x14ac:dyDescent="0.2">
      <c r="P319" s="18"/>
    </row>
    <row r="322" spans="16:16" x14ac:dyDescent="0.2">
      <c r="P322" s="18"/>
    </row>
    <row r="323" spans="16:16" x14ac:dyDescent="0.2">
      <c r="P323" s="18"/>
    </row>
    <row r="326" spans="16:16" x14ac:dyDescent="0.2">
      <c r="P326" s="18"/>
    </row>
    <row r="328" spans="16:16" x14ac:dyDescent="0.2">
      <c r="P328" s="18"/>
    </row>
    <row r="329" spans="16:16" x14ac:dyDescent="0.2">
      <c r="P329" s="18"/>
    </row>
    <row r="330" spans="16:16" x14ac:dyDescent="0.2">
      <c r="P330" s="18"/>
    </row>
    <row r="331" spans="16:16" x14ac:dyDescent="0.2">
      <c r="P331" s="18"/>
    </row>
    <row r="332" spans="16:16" x14ac:dyDescent="0.2">
      <c r="P332" s="18"/>
    </row>
    <row r="333" spans="16:16" x14ac:dyDescent="0.2">
      <c r="P333" s="18"/>
    </row>
    <row r="334" spans="16:16" x14ac:dyDescent="0.2">
      <c r="P334" s="18"/>
    </row>
    <row r="335" spans="16:16" x14ac:dyDescent="0.2">
      <c r="P335" s="18"/>
    </row>
    <row r="336" spans="16:16" x14ac:dyDescent="0.2">
      <c r="P336" s="18"/>
    </row>
    <row r="337" spans="16:16" x14ac:dyDescent="0.2">
      <c r="P337" s="18"/>
    </row>
    <row r="338" spans="16:16" x14ac:dyDescent="0.2">
      <c r="P338" s="18"/>
    </row>
    <row r="339" spans="16:16" x14ac:dyDescent="0.2">
      <c r="P339" s="18"/>
    </row>
    <row r="341" spans="16:16" x14ac:dyDescent="0.2">
      <c r="P341" s="18"/>
    </row>
    <row r="342" spans="16:16" x14ac:dyDescent="0.2">
      <c r="P342" s="18"/>
    </row>
    <row r="343" spans="16:16" x14ac:dyDescent="0.2">
      <c r="P343" s="18"/>
    </row>
    <row r="344" spans="16:16" x14ac:dyDescent="0.2">
      <c r="P344" s="18"/>
    </row>
    <row r="345" spans="16:16" x14ac:dyDescent="0.2">
      <c r="P345" s="18"/>
    </row>
    <row r="346" spans="16:16" x14ac:dyDescent="0.2">
      <c r="P346" s="18"/>
    </row>
    <row r="347" spans="16:16" x14ac:dyDescent="0.2">
      <c r="P347" s="18"/>
    </row>
    <row r="348" spans="16:16" x14ac:dyDescent="0.2">
      <c r="P348" s="18"/>
    </row>
    <row r="349" spans="16:16" x14ac:dyDescent="0.2">
      <c r="P349" s="18"/>
    </row>
    <row r="350" spans="16:16" x14ac:dyDescent="0.2">
      <c r="P350" s="18"/>
    </row>
    <row r="351" spans="16:16" x14ac:dyDescent="0.2">
      <c r="P351" s="18"/>
    </row>
    <row r="352" spans="16:16" x14ac:dyDescent="0.2">
      <c r="P352" s="18"/>
    </row>
    <row r="353" spans="16:16" x14ac:dyDescent="0.2">
      <c r="P353" s="18"/>
    </row>
    <row r="354" spans="16:16" x14ac:dyDescent="0.2">
      <c r="P354" s="18"/>
    </row>
    <row r="355" spans="16:16" x14ac:dyDescent="0.2">
      <c r="P355" s="18"/>
    </row>
    <row r="356" spans="16:16" x14ac:dyDescent="0.2">
      <c r="P356" s="18"/>
    </row>
    <row r="358" spans="16:16" x14ac:dyDescent="0.2">
      <c r="P358" s="18"/>
    </row>
    <row r="359" spans="16:16" x14ac:dyDescent="0.2">
      <c r="P359" s="18"/>
    </row>
    <row r="360" spans="16:16" x14ac:dyDescent="0.2">
      <c r="P360" s="18"/>
    </row>
    <row r="361" spans="16:16" x14ac:dyDescent="0.2">
      <c r="P361" s="18"/>
    </row>
    <row r="362" spans="16:16" x14ac:dyDescent="0.2">
      <c r="P362" s="18"/>
    </row>
    <row r="363" spans="16:16" x14ac:dyDescent="0.2">
      <c r="P363" s="18"/>
    </row>
    <row r="365" spans="16:16" x14ac:dyDescent="0.2">
      <c r="P365" s="18"/>
    </row>
    <row r="366" spans="16:16" x14ac:dyDescent="0.2">
      <c r="P366" s="18"/>
    </row>
    <row r="367" spans="16:16" x14ac:dyDescent="0.2">
      <c r="P367" s="18"/>
    </row>
    <row r="368" spans="16:16" x14ac:dyDescent="0.2">
      <c r="P368" s="18"/>
    </row>
    <row r="369" spans="16:16" x14ac:dyDescent="0.2">
      <c r="P369" s="18"/>
    </row>
    <row r="370" spans="16:16" x14ac:dyDescent="0.2">
      <c r="P370" s="18"/>
    </row>
    <row r="372" spans="16:16" x14ac:dyDescent="0.2">
      <c r="P372" s="18"/>
    </row>
    <row r="373" spans="16:16" x14ac:dyDescent="0.2">
      <c r="P373" s="18"/>
    </row>
    <row r="374" spans="16:16" x14ac:dyDescent="0.2">
      <c r="P374" s="18"/>
    </row>
    <row r="375" spans="16:16" x14ac:dyDescent="0.2">
      <c r="P375" s="18"/>
    </row>
    <row r="377" spans="16:16" x14ac:dyDescent="0.2">
      <c r="P377" s="18"/>
    </row>
    <row r="378" spans="16:16" x14ac:dyDescent="0.2">
      <c r="P378" s="18"/>
    </row>
    <row r="379" spans="16:16" x14ac:dyDescent="0.2">
      <c r="P379" s="18"/>
    </row>
    <row r="380" spans="16:16" x14ac:dyDescent="0.2">
      <c r="P380" s="18"/>
    </row>
    <row r="382" spans="16:16" x14ac:dyDescent="0.2">
      <c r="P382" s="18"/>
    </row>
    <row r="383" spans="16:16" x14ac:dyDescent="0.2">
      <c r="P383" s="18"/>
    </row>
    <row r="385" spans="16:16" x14ac:dyDescent="0.2">
      <c r="P385" s="18"/>
    </row>
    <row r="386" spans="16:16" x14ac:dyDescent="0.2">
      <c r="P386" s="18"/>
    </row>
    <row r="387" spans="16:16" x14ac:dyDescent="0.2">
      <c r="P387" s="18"/>
    </row>
    <row r="388" spans="16:16" x14ac:dyDescent="0.2">
      <c r="P388" s="18"/>
    </row>
    <row r="389" spans="16:16" x14ac:dyDescent="0.2">
      <c r="P389" s="18"/>
    </row>
    <row r="390" spans="16:16" x14ac:dyDescent="0.2">
      <c r="P390" s="18"/>
    </row>
    <row r="391" spans="16:16" x14ac:dyDescent="0.2">
      <c r="P391" s="18"/>
    </row>
    <row r="392" spans="16:16" x14ac:dyDescent="0.2">
      <c r="P392" s="18"/>
    </row>
    <row r="393" spans="16:16" x14ac:dyDescent="0.2">
      <c r="P393" s="18"/>
    </row>
    <row r="394" spans="16:16" x14ac:dyDescent="0.2">
      <c r="P394" s="18"/>
    </row>
    <row r="395" spans="16:16" x14ac:dyDescent="0.2">
      <c r="P395" s="18"/>
    </row>
    <row r="397" spans="16:16" x14ac:dyDescent="0.2">
      <c r="P397" s="18"/>
    </row>
    <row r="398" spans="16:16" x14ac:dyDescent="0.2">
      <c r="P398" s="18"/>
    </row>
    <row r="399" spans="16:16" x14ac:dyDescent="0.2">
      <c r="P399" s="18"/>
    </row>
    <row r="400" spans="16:16" x14ac:dyDescent="0.2">
      <c r="P400" s="18"/>
    </row>
    <row r="401" spans="16:16" x14ac:dyDescent="0.2">
      <c r="P401" s="18"/>
    </row>
    <row r="402" spans="16:16" x14ac:dyDescent="0.2">
      <c r="P402" s="18"/>
    </row>
    <row r="403" spans="16:16" x14ac:dyDescent="0.2">
      <c r="P403" s="18"/>
    </row>
    <row r="404" spans="16:16" x14ac:dyDescent="0.2">
      <c r="P404" s="18"/>
    </row>
    <row r="406" spans="16:16" x14ac:dyDescent="0.2">
      <c r="P406" s="18"/>
    </row>
    <row r="407" spans="16:16" x14ac:dyDescent="0.2">
      <c r="P407" s="18"/>
    </row>
    <row r="408" spans="16:16" x14ac:dyDescent="0.2">
      <c r="P408" s="18"/>
    </row>
    <row r="409" spans="16:16" x14ac:dyDescent="0.2">
      <c r="P409" s="18"/>
    </row>
    <row r="410" spans="16:16" x14ac:dyDescent="0.2">
      <c r="P410" s="18"/>
    </row>
    <row r="411" spans="16:16" x14ac:dyDescent="0.2">
      <c r="P411" s="18"/>
    </row>
    <row r="412" spans="16:16" x14ac:dyDescent="0.2">
      <c r="P412" s="18"/>
    </row>
    <row r="413" spans="16:16" x14ac:dyDescent="0.2">
      <c r="P413" s="18"/>
    </row>
    <row r="415" spans="16:16" x14ac:dyDescent="0.2">
      <c r="P415" s="18"/>
    </row>
    <row r="416" spans="16:16" x14ac:dyDescent="0.2">
      <c r="P416" s="18"/>
    </row>
    <row r="417" spans="16:16" x14ac:dyDescent="0.2">
      <c r="P417" s="18"/>
    </row>
    <row r="418" spans="16:16" x14ac:dyDescent="0.2">
      <c r="P418" s="18"/>
    </row>
    <row r="419" spans="16:16" x14ac:dyDescent="0.2">
      <c r="P419" s="18"/>
    </row>
    <row r="422" spans="16:16" x14ac:dyDescent="0.2">
      <c r="P422" s="18"/>
    </row>
    <row r="423" spans="16:16" x14ac:dyDescent="0.2">
      <c r="P423" s="18"/>
    </row>
    <row r="424" spans="16:16" x14ac:dyDescent="0.2">
      <c r="P424" s="18"/>
    </row>
    <row r="425" spans="16:16" x14ac:dyDescent="0.2">
      <c r="P425" s="18"/>
    </row>
    <row r="426" spans="16:16" x14ac:dyDescent="0.2">
      <c r="P426" s="18"/>
    </row>
    <row r="427" spans="16:16" x14ac:dyDescent="0.2">
      <c r="P427" s="18"/>
    </row>
    <row r="429" spans="16:16" x14ac:dyDescent="0.2">
      <c r="P429" s="18"/>
    </row>
    <row r="430" spans="16:16" x14ac:dyDescent="0.2">
      <c r="P430" s="18"/>
    </row>
    <row r="431" spans="16:16" x14ac:dyDescent="0.2">
      <c r="P431" s="18"/>
    </row>
    <row r="432" spans="16:16" x14ac:dyDescent="0.2">
      <c r="P432" s="18"/>
    </row>
    <row r="433" spans="16:16" x14ac:dyDescent="0.2">
      <c r="P433" s="18"/>
    </row>
    <row r="434" spans="16:16" x14ac:dyDescent="0.2">
      <c r="P434" s="18"/>
    </row>
    <row r="435" spans="16:16" x14ac:dyDescent="0.2">
      <c r="P435" s="18"/>
    </row>
    <row r="436" spans="16:16" x14ac:dyDescent="0.2">
      <c r="P436" s="18"/>
    </row>
    <row r="437" spans="16:16" x14ac:dyDescent="0.2">
      <c r="P437" s="18"/>
    </row>
    <row r="438" spans="16:16" x14ac:dyDescent="0.2">
      <c r="P438" s="18"/>
    </row>
    <row r="439" spans="16:16" x14ac:dyDescent="0.2">
      <c r="P439" s="18"/>
    </row>
    <row r="440" spans="16:16" x14ac:dyDescent="0.2">
      <c r="P440" s="18"/>
    </row>
    <row r="441" spans="16:16" x14ac:dyDescent="0.2">
      <c r="P441" s="18"/>
    </row>
    <row r="442" spans="16:16" x14ac:dyDescent="0.2">
      <c r="P442" s="18"/>
    </row>
    <row r="443" spans="16:16" x14ac:dyDescent="0.2">
      <c r="P443" s="18"/>
    </row>
    <row r="444" spans="16:16" x14ac:dyDescent="0.2">
      <c r="P444" s="18"/>
    </row>
    <row r="445" spans="16:16" x14ac:dyDescent="0.2">
      <c r="P445" s="18"/>
    </row>
    <row r="446" spans="16:16" x14ac:dyDescent="0.2">
      <c r="P446" s="18"/>
    </row>
    <row r="447" spans="16:16" x14ac:dyDescent="0.2">
      <c r="P447" s="18"/>
    </row>
    <row r="448" spans="16:16" x14ac:dyDescent="0.2">
      <c r="P448" s="18"/>
    </row>
    <row r="449" spans="16:16" x14ac:dyDescent="0.2">
      <c r="P449" s="18"/>
    </row>
    <row r="450" spans="16:16" x14ac:dyDescent="0.2">
      <c r="P450" s="18"/>
    </row>
    <row r="451" spans="16:16" x14ac:dyDescent="0.2">
      <c r="P451" s="18"/>
    </row>
    <row r="452" spans="16:16" x14ac:dyDescent="0.2">
      <c r="P452" s="18"/>
    </row>
    <row r="453" spans="16:16" x14ac:dyDescent="0.2">
      <c r="P453" s="18"/>
    </row>
    <row r="454" spans="16:16" x14ac:dyDescent="0.2">
      <c r="P454" s="18"/>
    </row>
    <row r="455" spans="16:16" x14ac:dyDescent="0.2">
      <c r="P455" s="18"/>
    </row>
    <row r="456" spans="16:16" x14ac:dyDescent="0.2">
      <c r="P456" s="18"/>
    </row>
    <row r="457" spans="16:16" x14ac:dyDescent="0.2">
      <c r="P457" s="18"/>
    </row>
    <row r="458" spans="16:16" x14ac:dyDescent="0.2">
      <c r="P458" s="18"/>
    </row>
    <row r="459" spans="16:16" x14ac:dyDescent="0.2">
      <c r="P459" s="18"/>
    </row>
    <row r="460" spans="16:16" x14ac:dyDescent="0.2">
      <c r="P460" s="18"/>
    </row>
    <row r="463" spans="16:16" x14ac:dyDescent="0.2">
      <c r="P463" s="18"/>
    </row>
    <row r="466" spans="16:16" x14ac:dyDescent="0.2">
      <c r="P466" s="18"/>
    </row>
    <row r="467" spans="16:16" x14ac:dyDescent="0.2">
      <c r="P467" s="18"/>
    </row>
    <row r="468" spans="16:16" x14ac:dyDescent="0.2">
      <c r="P468" s="18"/>
    </row>
    <row r="469" spans="16:16" x14ac:dyDescent="0.2">
      <c r="P469" s="18"/>
    </row>
    <row r="471" spans="16:16" x14ac:dyDescent="0.2">
      <c r="P471" s="18"/>
    </row>
    <row r="472" spans="16:16" x14ac:dyDescent="0.2">
      <c r="P472" s="18"/>
    </row>
    <row r="473" spans="16:16" x14ac:dyDescent="0.2">
      <c r="P473" s="18"/>
    </row>
    <row r="474" spans="16:16" x14ac:dyDescent="0.2">
      <c r="P474" s="18"/>
    </row>
    <row r="475" spans="16:16" x14ac:dyDescent="0.2">
      <c r="P475" s="18"/>
    </row>
    <row r="476" spans="16:16" x14ac:dyDescent="0.2">
      <c r="P476" s="18"/>
    </row>
    <row r="478" spans="16:16" x14ac:dyDescent="0.2">
      <c r="P478" s="18"/>
    </row>
    <row r="479" spans="16:16" x14ac:dyDescent="0.2">
      <c r="P479" s="18"/>
    </row>
    <row r="480" spans="16:16" x14ac:dyDescent="0.2">
      <c r="P480" s="18"/>
    </row>
    <row r="481" spans="16:16" x14ac:dyDescent="0.2">
      <c r="P481" s="18"/>
    </row>
    <row r="482" spans="16:16" x14ac:dyDescent="0.2">
      <c r="P482" s="18"/>
    </row>
    <row r="483" spans="16:16" x14ac:dyDescent="0.2">
      <c r="P483" s="18"/>
    </row>
    <row r="484" spans="16:16" x14ac:dyDescent="0.2">
      <c r="P484" s="18"/>
    </row>
    <row r="485" spans="16:16" x14ac:dyDescent="0.2">
      <c r="P485" s="18"/>
    </row>
    <row r="486" spans="16:16" x14ac:dyDescent="0.2">
      <c r="P486" s="18"/>
    </row>
    <row r="487" spans="16:16" x14ac:dyDescent="0.2">
      <c r="P487" s="18"/>
    </row>
    <row r="488" spans="16:16" x14ac:dyDescent="0.2">
      <c r="P488" s="18"/>
    </row>
    <row r="489" spans="16:16" x14ac:dyDescent="0.2">
      <c r="P489" s="18"/>
    </row>
    <row r="490" spans="16:16" x14ac:dyDescent="0.2">
      <c r="P490" s="18"/>
    </row>
    <row r="491" spans="16:16" x14ac:dyDescent="0.2">
      <c r="P491" s="18"/>
    </row>
    <row r="492" spans="16:16" x14ac:dyDescent="0.2">
      <c r="P492" s="18"/>
    </row>
    <row r="493" spans="16:16" x14ac:dyDescent="0.2">
      <c r="P493" s="18"/>
    </row>
    <row r="494" spans="16:16" x14ac:dyDescent="0.2">
      <c r="P494" s="18"/>
    </row>
    <row r="495" spans="16:16" x14ac:dyDescent="0.2">
      <c r="P495" s="18"/>
    </row>
    <row r="496" spans="16:16" x14ac:dyDescent="0.2">
      <c r="P496" s="18"/>
    </row>
    <row r="497" spans="16:16" x14ac:dyDescent="0.2">
      <c r="P497" s="18"/>
    </row>
    <row r="498" spans="16:16" x14ac:dyDescent="0.2">
      <c r="P498" s="18"/>
    </row>
    <row r="500" spans="16:16" x14ac:dyDescent="0.2">
      <c r="P500" s="18"/>
    </row>
    <row r="501" spans="16:16" x14ac:dyDescent="0.2">
      <c r="P501" s="18"/>
    </row>
    <row r="502" spans="16:16" x14ac:dyDescent="0.2">
      <c r="P502" s="18"/>
    </row>
    <row r="506" spans="16:16" x14ac:dyDescent="0.2">
      <c r="P506" s="18"/>
    </row>
    <row r="507" spans="16:16" x14ac:dyDescent="0.2">
      <c r="P507" s="18"/>
    </row>
    <row r="508" spans="16:16" x14ac:dyDescent="0.2">
      <c r="P508" s="18"/>
    </row>
    <row r="509" spans="16:16" x14ac:dyDescent="0.2">
      <c r="P509" s="18"/>
    </row>
    <row r="510" spans="16:16" x14ac:dyDescent="0.2">
      <c r="P510" s="18"/>
    </row>
    <row r="512" spans="16:16" x14ac:dyDescent="0.2">
      <c r="P512" s="18"/>
    </row>
    <row r="513" spans="16:16" x14ac:dyDescent="0.2">
      <c r="P513" s="18"/>
    </row>
    <row r="514" spans="16:16" x14ac:dyDescent="0.2">
      <c r="P514" s="18"/>
    </row>
    <row r="515" spans="16:16" x14ac:dyDescent="0.2">
      <c r="P515" s="18"/>
    </row>
    <row r="516" spans="16:16" x14ac:dyDescent="0.2">
      <c r="P516" s="18"/>
    </row>
    <row r="517" spans="16:16" x14ac:dyDescent="0.2">
      <c r="P517" s="18"/>
    </row>
    <row r="518" spans="16:16" x14ac:dyDescent="0.2">
      <c r="P518" s="18"/>
    </row>
    <row r="519" spans="16:16" x14ac:dyDescent="0.2">
      <c r="P519" s="18"/>
    </row>
    <row r="521" spans="16:16" x14ac:dyDescent="0.2">
      <c r="P521" s="18"/>
    </row>
    <row r="522" spans="16:16" x14ac:dyDescent="0.2">
      <c r="P522" s="18"/>
    </row>
    <row r="523" spans="16:16" x14ac:dyDescent="0.2">
      <c r="P523" s="18"/>
    </row>
    <row r="524" spans="16:16" x14ac:dyDescent="0.2">
      <c r="P524" s="18"/>
    </row>
    <row r="525" spans="16:16" x14ac:dyDescent="0.2">
      <c r="P525" s="18"/>
    </row>
    <row r="526" spans="16:16" x14ac:dyDescent="0.2">
      <c r="P526" s="18"/>
    </row>
    <row r="527" spans="16:16" x14ac:dyDescent="0.2">
      <c r="P527" s="18"/>
    </row>
    <row r="528" spans="16:16" x14ac:dyDescent="0.2">
      <c r="P528" s="18"/>
    </row>
    <row r="529" spans="16:16" x14ac:dyDescent="0.2">
      <c r="P529" s="18"/>
    </row>
    <row r="530" spans="16:16" x14ac:dyDescent="0.2">
      <c r="P530" s="18"/>
    </row>
    <row r="531" spans="16:16" x14ac:dyDescent="0.2">
      <c r="P531" s="18"/>
    </row>
    <row r="532" spans="16:16" x14ac:dyDescent="0.2">
      <c r="P532" s="18"/>
    </row>
    <row r="534" spans="16:16" x14ac:dyDescent="0.2">
      <c r="P534" s="18"/>
    </row>
  </sheetData>
  <sheetProtection algorithmName="SHA-512" hashValue="QPLaNqtumSw7ImkHerBDFNSXm1YMrCqvmCPf2oWvJi6YsqypnWJKlgvLB1aRWqpgNlQ+oYEUMt/8d1zvRFmMtg==" saltValue="leQi6b3g3DldcEiAB5BVNQ==" spinCount="100000" sheet="1" objects="1" scenarios="1"/>
  <mergeCells count="2">
    <mergeCell ref="E5:F5"/>
    <mergeCell ref="C2:K2"/>
  </mergeCells>
  <phoneticPr fontId="0" type="noConversion"/>
  <pageMargins left="0.75" right="0.75" top="1.555625" bottom="0.5" header="0.25" footer="0.5"/>
  <pageSetup scale="73" orientation="landscape" horizontalDpi="1200" verticalDpi="1200" r:id="rId1"/>
  <headerFooter alignWithMargins="0">
    <oddHeader>&amp;L&amp;G&amp;C&amp;"Arial,Bold"&amp;14
Divison of Financial and Administrative Services
School Finance
Basic Formula Projection Tool</oddHeader>
    <oddFooter>&amp;L&amp;P</oddFoot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61"/>
  <sheetViews>
    <sheetView workbookViewId="0">
      <selection sqref="A1:A1048576"/>
    </sheetView>
  </sheetViews>
  <sheetFormatPr defaultRowHeight="12.75" x14ac:dyDescent="0.2"/>
  <cols>
    <col min="1" max="1" width="9.140625" style="67"/>
    <col min="2" max="2" width="36" bestFit="1" customWidth="1"/>
    <col min="4" max="4" width="13.42578125" bestFit="1" customWidth="1"/>
    <col min="6" max="6" width="21.140625" bestFit="1" customWidth="1"/>
    <col min="7" max="7" width="11.7109375" bestFit="1" customWidth="1"/>
    <col min="8" max="8" width="12.7109375" bestFit="1" customWidth="1"/>
  </cols>
  <sheetData>
    <row r="1" spans="1:8" x14ac:dyDescent="0.2">
      <c r="A1" s="67" t="s">
        <v>1140</v>
      </c>
      <c r="B1" t="s">
        <v>797</v>
      </c>
      <c r="C1" t="s">
        <v>761</v>
      </c>
      <c r="D1" t="s">
        <v>1141</v>
      </c>
      <c r="E1" t="s">
        <v>1142</v>
      </c>
      <c r="F1" t="s">
        <v>1111</v>
      </c>
      <c r="G1" t="s">
        <v>811</v>
      </c>
      <c r="H1" t="s">
        <v>804</v>
      </c>
    </row>
    <row r="2" spans="1:8" x14ac:dyDescent="0.2">
      <c r="A2" s="67">
        <v>1090</v>
      </c>
      <c r="B2" t="s">
        <v>142</v>
      </c>
      <c r="C2">
        <v>237.22620000000001</v>
      </c>
      <c r="F2">
        <v>2020</v>
      </c>
      <c r="G2" s="49">
        <v>22028.3</v>
      </c>
      <c r="H2" s="49">
        <v>305291.94</v>
      </c>
    </row>
    <row r="3" spans="1:8" x14ac:dyDescent="0.2">
      <c r="A3" s="67">
        <v>1091</v>
      </c>
      <c r="B3" t="s">
        <v>143</v>
      </c>
      <c r="C3" s="49">
        <v>2506.4106000000002</v>
      </c>
      <c r="F3">
        <v>2020</v>
      </c>
      <c r="G3" s="49">
        <v>232739.74</v>
      </c>
      <c r="H3" s="49">
        <v>3225558.39</v>
      </c>
    </row>
    <row r="4" spans="1:8" x14ac:dyDescent="0.2">
      <c r="A4" s="67">
        <v>1092</v>
      </c>
      <c r="B4" t="s">
        <v>144</v>
      </c>
      <c r="C4">
        <v>151.35079999999999</v>
      </c>
      <c r="F4">
        <v>2020</v>
      </c>
      <c r="G4" s="49">
        <v>14054.1</v>
      </c>
      <c r="H4" s="49">
        <v>194776.88</v>
      </c>
    </row>
    <row r="5" spans="1:8" x14ac:dyDescent="0.2">
      <c r="A5" s="67">
        <v>2089</v>
      </c>
      <c r="B5" t="s">
        <v>145</v>
      </c>
      <c r="C5">
        <v>342.29919999999998</v>
      </c>
      <c r="F5">
        <v>2020</v>
      </c>
      <c r="G5" s="49">
        <v>31785.14</v>
      </c>
      <c r="H5" s="49">
        <v>440512.84</v>
      </c>
    </row>
    <row r="6" spans="1:8" x14ac:dyDescent="0.2">
      <c r="A6" s="67">
        <v>2090</v>
      </c>
      <c r="B6" t="s">
        <v>146</v>
      </c>
      <c r="C6">
        <v>239.6962</v>
      </c>
      <c r="F6">
        <v>2022</v>
      </c>
      <c r="G6" s="49">
        <v>22257.66</v>
      </c>
      <c r="H6" s="49">
        <v>308470.64</v>
      </c>
    </row>
    <row r="7" spans="1:8" x14ac:dyDescent="0.2">
      <c r="A7" s="67">
        <v>2097</v>
      </c>
      <c r="B7" t="s">
        <v>147</v>
      </c>
      <c r="C7" s="49">
        <v>2282.7177999999999</v>
      </c>
      <c r="F7">
        <v>2020</v>
      </c>
      <c r="G7" s="49">
        <v>211968.13</v>
      </c>
      <c r="H7" s="49">
        <v>2937682.9</v>
      </c>
    </row>
    <row r="8" spans="1:8" x14ac:dyDescent="0.2">
      <c r="A8" s="67">
        <v>3031</v>
      </c>
      <c r="B8" t="s">
        <v>148</v>
      </c>
      <c r="C8">
        <v>331.89089999999999</v>
      </c>
      <c r="F8">
        <v>2020</v>
      </c>
      <c r="G8" s="49">
        <v>30818.66</v>
      </c>
      <c r="H8" s="49">
        <v>427118.16</v>
      </c>
    </row>
    <row r="9" spans="1:8" x14ac:dyDescent="0.2">
      <c r="A9" s="67">
        <v>3032</v>
      </c>
      <c r="B9" t="s">
        <v>149</v>
      </c>
      <c r="C9">
        <v>329.45909999999998</v>
      </c>
      <c r="F9">
        <v>2020</v>
      </c>
      <c r="G9" s="49">
        <v>30592.85</v>
      </c>
      <c r="H9" s="49">
        <v>423988.62</v>
      </c>
    </row>
    <row r="10" spans="1:8" x14ac:dyDescent="0.2">
      <c r="A10" s="67">
        <v>3033</v>
      </c>
      <c r="B10" t="s">
        <v>150</v>
      </c>
      <c r="C10">
        <v>139.14320000000001</v>
      </c>
      <c r="F10">
        <v>2022</v>
      </c>
      <c r="G10" s="49">
        <v>12920.53</v>
      </c>
      <c r="H10" s="49">
        <v>179066.64</v>
      </c>
    </row>
    <row r="11" spans="1:8" x14ac:dyDescent="0.2">
      <c r="A11" s="67">
        <v>4106</v>
      </c>
      <c r="B11" t="s">
        <v>151</v>
      </c>
      <c r="C11">
        <v>315.76100000000002</v>
      </c>
      <c r="F11">
        <v>2020</v>
      </c>
      <c r="G11" s="49">
        <v>29320.87</v>
      </c>
      <c r="H11" s="49">
        <v>406360.21</v>
      </c>
    </row>
    <row r="12" spans="1:8" x14ac:dyDescent="0.2">
      <c r="A12" s="67">
        <v>4109</v>
      </c>
      <c r="B12" t="s">
        <v>152</v>
      </c>
      <c r="C12">
        <v>587.51930000000004</v>
      </c>
      <c r="F12">
        <v>2020</v>
      </c>
      <c r="G12" s="49">
        <v>54555.74</v>
      </c>
      <c r="H12" s="49">
        <v>756092.32</v>
      </c>
    </row>
    <row r="13" spans="1:8" x14ac:dyDescent="0.2">
      <c r="A13" s="67">
        <v>4110</v>
      </c>
      <c r="B13" t="s">
        <v>153</v>
      </c>
      <c r="C13" s="49">
        <v>2420.0250999999998</v>
      </c>
      <c r="F13">
        <v>2020</v>
      </c>
      <c r="G13" s="49">
        <v>224718.18</v>
      </c>
      <c r="H13" s="49">
        <v>3114386.87</v>
      </c>
    </row>
    <row r="14" spans="1:8" x14ac:dyDescent="0.2">
      <c r="A14" s="67">
        <v>5120</v>
      </c>
      <c r="B14" t="s">
        <v>154</v>
      </c>
      <c r="C14">
        <v>485.18310000000002</v>
      </c>
      <c r="F14">
        <v>2021</v>
      </c>
      <c r="G14" s="49">
        <v>45053.03</v>
      </c>
      <c r="H14" s="49">
        <v>624393.47</v>
      </c>
    </row>
    <row r="15" spans="1:8" x14ac:dyDescent="0.2">
      <c r="A15" s="67">
        <v>5121</v>
      </c>
      <c r="B15" t="s">
        <v>155</v>
      </c>
      <c r="C15">
        <v>804.37519999999995</v>
      </c>
      <c r="F15">
        <v>2020</v>
      </c>
      <c r="G15" s="49">
        <v>74692.5</v>
      </c>
      <c r="H15" s="49">
        <v>1035169.25</v>
      </c>
    </row>
    <row r="16" spans="1:8" x14ac:dyDescent="0.2">
      <c r="A16" s="67">
        <v>5122</v>
      </c>
      <c r="B16" t="s">
        <v>156</v>
      </c>
      <c r="C16">
        <v>330.43970000000002</v>
      </c>
      <c r="F16">
        <v>2022</v>
      </c>
      <c r="G16" s="49">
        <v>30683.9</v>
      </c>
      <c r="H16" s="49">
        <v>425250.57</v>
      </c>
    </row>
    <row r="17" spans="1:8" x14ac:dyDescent="0.2">
      <c r="A17" s="67">
        <v>5123</v>
      </c>
      <c r="B17" t="s">
        <v>157</v>
      </c>
      <c r="C17" s="49">
        <v>1863.9087999999999</v>
      </c>
      <c r="F17">
        <v>2020</v>
      </c>
      <c r="G17" s="49">
        <v>173078.45</v>
      </c>
      <c r="H17" s="49">
        <v>2398707.81</v>
      </c>
    </row>
    <row r="18" spans="1:8" x14ac:dyDescent="0.2">
      <c r="A18" s="67">
        <v>5124</v>
      </c>
      <c r="B18" t="s">
        <v>158</v>
      </c>
      <c r="C18">
        <v>741.33780000000002</v>
      </c>
      <c r="F18">
        <v>2020</v>
      </c>
      <c r="G18" s="49">
        <v>68838.98</v>
      </c>
      <c r="H18" s="49">
        <v>954044.94</v>
      </c>
    </row>
    <row r="19" spans="1:8" x14ac:dyDescent="0.2">
      <c r="A19" s="67">
        <v>5127</v>
      </c>
      <c r="B19" t="s">
        <v>159</v>
      </c>
      <c r="C19">
        <v>192.70930000000001</v>
      </c>
      <c r="F19">
        <v>2020</v>
      </c>
      <c r="G19" s="49">
        <v>17894.560000000001</v>
      </c>
      <c r="H19" s="49">
        <v>248002.1</v>
      </c>
    </row>
    <row r="20" spans="1:8" x14ac:dyDescent="0.2">
      <c r="A20" s="67">
        <v>5128</v>
      </c>
      <c r="B20" t="s">
        <v>160</v>
      </c>
      <c r="C20" s="49">
        <v>2845.8825999999999</v>
      </c>
      <c r="F20">
        <v>2020</v>
      </c>
      <c r="G20" s="49">
        <v>264262.37</v>
      </c>
      <c r="H20" s="49">
        <v>3662432.85</v>
      </c>
    </row>
    <row r="21" spans="1:8" x14ac:dyDescent="0.2">
      <c r="A21" s="67">
        <v>6101</v>
      </c>
      <c r="B21" t="s">
        <v>161</v>
      </c>
      <c r="C21">
        <v>363.77269999999999</v>
      </c>
      <c r="F21">
        <v>2020</v>
      </c>
      <c r="G21" s="49">
        <v>33779.129999999997</v>
      </c>
      <c r="H21" s="49">
        <v>468147.59</v>
      </c>
    </row>
    <row r="22" spans="1:8" x14ac:dyDescent="0.2">
      <c r="A22" s="67">
        <v>6103</v>
      </c>
      <c r="B22" t="s">
        <v>162</v>
      </c>
      <c r="C22">
        <v>212.59819999999999</v>
      </c>
      <c r="F22">
        <v>2020</v>
      </c>
      <c r="G22" s="49">
        <v>19741.400000000001</v>
      </c>
      <c r="H22" s="49">
        <v>273597.59000000003</v>
      </c>
    </row>
    <row r="23" spans="1:8" x14ac:dyDescent="0.2">
      <c r="A23" s="67">
        <v>6104</v>
      </c>
      <c r="B23" t="s">
        <v>163</v>
      </c>
      <c r="C23" s="49">
        <v>1317.4974</v>
      </c>
      <c r="F23">
        <v>2020</v>
      </c>
      <c r="G23" s="49">
        <v>122339.89</v>
      </c>
      <c r="H23" s="49">
        <v>1695518.2</v>
      </c>
    </row>
    <row r="24" spans="1:8" x14ac:dyDescent="0.2">
      <c r="A24" s="67">
        <v>7121</v>
      </c>
      <c r="B24" t="s">
        <v>164</v>
      </c>
      <c r="C24">
        <v>172.77869999999999</v>
      </c>
      <c r="F24">
        <v>2020</v>
      </c>
      <c r="G24" s="49">
        <v>16043.85</v>
      </c>
      <c r="H24" s="49">
        <v>222352.95</v>
      </c>
    </row>
    <row r="25" spans="1:8" x14ac:dyDescent="0.2">
      <c r="A25" s="67">
        <v>7122</v>
      </c>
      <c r="B25" t="s">
        <v>165</v>
      </c>
      <c r="C25">
        <v>118.5518</v>
      </c>
      <c r="F25">
        <v>2020</v>
      </c>
      <c r="G25" s="49">
        <v>11008.46</v>
      </c>
      <c r="H25" s="49">
        <v>152567.07999999999</v>
      </c>
    </row>
    <row r="26" spans="1:8" x14ac:dyDescent="0.2">
      <c r="A26" s="67">
        <v>7123</v>
      </c>
      <c r="B26" t="s">
        <v>166</v>
      </c>
      <c r="C26">
        <v>681.01419999999996</v>
      </c>
      <c r="F26">
        <v>2022</v>
      </c>
      <c r="G26" s="49">
        <v>63237.47</v>
      </c>
      <c r="H26" s="49">
        <v>876413.09</v>
      </c>
    </row>
    <row r="27" spans="1:8" x14ac:dyDescent="0.2">
      <c r="A27" s="67">
        <v>7124</v>
      </c>
      <c r="B27" t="s">
        <v>167</v>
      </c>
      <c r="C27">
        <v>348.14429999999999</v>
      </c>
      <c r="F27">
        <v>2022</v>
      </c>
      <c r="G27" s="49">
        <v>32327.91</v>
      </c>
      <c r="H27" s="49">
        <v>448035.04</v>
      </c>
    </row>
    <row r="28" spans="1:8" x14ac:dyDescent="0.2">
      <c r="A28" s="67">
        <v>7125</v>
      </c>
      <c r="B28" t="s">
        <v>168</v>
      </c>
      <c r="C28">
        <v>134.26920000000001</v>
      </c>
      <c r="F28">
        <v>2020</v>
      </c>
      <c r="G28" s="49">
        <v>12467.94</v>
      </c>
      <c r="H28" s="49">
        <v>172794.17</v>
      </c>
    </row>
    <row r="29" spans="1:8" x14ac:dyDescent="0.2">
      <c r="A29" s="67">
        <v>7126</v>
      </c>
      <c r="B29" t="s">
        <v>169</v>
      </c>
      <c r="C29">
        <v>60.851900000000001</v>
      </c>
      <c r="F29">
        <v>2021</v>
      </c>
      <c r="G29" s="49">
        <v>5650.57</v>
      </c>
      <c r="H29" s="49">
        <v>78311.73</v>
      </c>
    </row>
    <row r="30" spans="1:8" x14ac:dyDescent="0.2">
      <c r="A30" s="67">
        <v>7129</v>
      </c>
      <c r="B30" t="s">
        <v>170</v>
      </c>
      <c r="C30">
        <v>960.16449999999998</v>
      </c>
      <c r="F30">
        <v>2020</v>
      </c>
      <c r="G30" s="49">
        <v>89158.75</v>
      </c>
      <c r="H30" s="49">
        <v>1235658.1399999999</v>
      </c>
    </row>
    <row r="31" spans="1:8" x14ac:dyDescent="0.2">
      <c r="A31" s="67">
        <v>8106</v>
      </c>
      <c r="B31" t="s">
        <v>171</v>
      </c>
      <c r="C31">
        <v>575.52120000000002</v>
      </c>
      <c r="F31">
        <v>2022</v>
      </c>
      <c r="G31" s="49">
        <v>53441.63</v>
      </c>
      <c r="H31" s="49">
        <v>740651.69</v>
      </c>
    </row>
    <row r="32" spans="1:8" x14ac:dyDescent="0.2">
      <c r="A32" s="67">
        <v>8107</v>
      </c>
      <c r="B32" t="s">
        <v>172</v>
      </c>
      <c r="C32" s="49">
        <v>1328.9437</v>
      </c>
      <c r="F32">
        <v>2020</v>
      </c>
      <c r="G32" s="49">
        <v>123402.77</v>
      </c>
      <c r="H32" s="49">
        <v>1710248.71</v>
      </c>
    </row>
    <row r="33" spans="1:8" x14ac:dyDescent="0.2">
      <c r="A33" s="67">
        <v>8111</v>
      </c>
      <c r="B33" t="s">
        <v>173</v>
      </c>
      <c r="C33">
        <v>713.83219999999994</v>
      </c>
      <c r="F33">
        <v>2020</v>
      </c>
      <c r="G33" s="49">
        <v>66284.88</v>
      </c>
      <c r="H33" s="49">
        <v>918647.35</v>
      </c>
    </row>
    <row r="34" spans="1:8" x14ac:dyDescent="0.2">
      <c r="A34" s="67">
        <v>9077</v>
      </c>
      <c r="B34" t="s">
        <v>174</v>
      </c>
      <c r="C34">
        <v>523.00720000000001</v>
      </c>
      <c r="F34">
        <v>2021</v>
      </c>
      <c r="G34" s="49">
        <v>48565.29</v>
      </c>
      <c r="H34" s="49">
        <v>673070.19</v>
      </c>
    </row>
    <row r="35" spans="1:8" x14ac:dyDescent="0.2">
      <c r="A35" s="67">
        <v>9078</v>
      </c>
      <c r="B35" t="s">
        <v>175</v>
      </c>
      <c r="C35">
        <v>191.22120000000001</v>
      </c>
      <c r="F35">
        <v>2020</v>
      </c>
      <c r="G35" s="49">
        <v>17756.38</v>
      </c>
      <c r="H35" s="49">
        <v>246087.03</v>
      </c>
    </row>
    <row r="36" spans="1:8" x14ac:dyDescent="0.2">
      <c r="A36" s="67">
        <v>9079</v>
      </c>
      <c r="B36" t="s">
        <v>176</v>
      </c>
      <c r="C36">
        <v>240.2311</v>
      </c>
      <c r="F36">
        <v>2020</v>
      </c>
      <c r="G36" s="49">
        <v>22307.33</v>
      </c>
      <c r="H36" s="49">
        <v>309159.02</v>
      </c>
    </row>
    <row r="37" spans="1:8" x14ac:dyDescent="0.2">
      <c r="A37" s="67">
        <v>9080</v>
      </c>
      <c r="B37" t="s">
        <v>177</v>
      </c>
      <c r="C37">
        <v>903.50630000000001</v>
      </c>
      <c r="F37">
        <v>2020</v>
      </c>
      <c r="G37" s="49">
        <v>83897.600000000006</v>
      </c>
      <c r="H37" s="49">
        <v>1162743.3799999999</v>
      </c>
    </row>
    <row r="38" spans="1:8" x14ac:dyDescent="0.2">
      <c r="A38" s="67">
        <v>10087</v>
      </c>
      <c r="B38" t="s">
        <v>178</v>
      </c>
      <c r="C38" s="49">
        <v>1844.1203</v>
      </c>
      <c r="F38">
        <v>2022</v>
      </c>
      <c r="G38" s="49">
        <v>171240.93</v>
      </c>
      <c r="H38" s="49">
        <v>2373241.52</v>
      </c>
    </row>
    <row r="39" spans="1:8" x14ac:dyDescent="0.2">
      <c r="A39" s="67">
        <v>10089</v>
      </c>
      <c r="B39" t="s">
        <v>179</v>
      </c>
      <c r="C39" s="49">
        <v>1410.4802</v>
      </c>
      <c r="F39">
        <v>2022</v>
      </c>
      <c r="G39" s="49">
        <v>130974.07</v>
      </c>
      <c r="H39" s="49">
        <v>1815179.94</v>
      </c>
    </row>
    <row r="40" spans="1:8" x14ac:dyDescent="0.2">
      <c r="A40" s="67">
        <v>10090</v>
      </c>
      <c r="B40" t="s">
        <v>180</v>
      </c>
      <c r="C40">
        <v>393.91</v>
      </c>
      <c r="F40">
        <v>2020</v>
      </c>
      <c r="G40" s="49">
        <v>36577.61</v>
      </c>
      <c r="H40" s="49">
        <v>506931.99</v>
      </c>
    </row>
    <row r="41" spans="1:8" x14ac:dyDescent="0.2">
      <c r="A41" s="67">
        <v>10091</v>
      </c>
      <c r="B41" t="s">
        <v>181</v>
      </c>
      <c r="C41" s="49">
        <v>1334.6387</v>
      </c>
      <c r="F41">
        <v>2020</v>
      </c>
      <c r="G41" s="49">
        <v>123931.6</v>
      </c>
      <c r="H41" s="49">
        <v>1717577.74</v>
      </c>
    </row>
    <row r="42" spans="1:8" x14ac:dyDescent="0.2">
      <c r="A42" s="67">
        <v>10092</v>
      </c>
      <c r="B42" t="s">
        <v>182</v>
      </c>
      <c r="C42">
        <v>561.91099999999994</v>
      </c>
      <c r="F42">
        <v>2020</v>
      </c>
      <c r="G42" s="49">
        <v>52177.81</v>
      </c>
      <c r="H42" s="49">
        <v>723136.4</v>
      </c>
    </row>
    <row r="43" spans="1:8" x14ac:dyDescent="0.2">
      <c r="A43" s="67">
        <v>10093</v>
      </c>
      <c r="B43" t="s">
        <v>183</v>
      </c>
      <c r="C43" s="49">
        <v>18507.773000000001</v>
      </c>
      <c r="F43">
        <v>2020</v>
      </c>
      <c r="G43" s="49">
        <v>1718590.88</v>
      </c>
      <c r="H43" s="49">
        <v>23818085.73</v>
      </c>
    </row>
    <row r="44" spans="1:8" x14ac:dyDescent="0.2">
      <c r="A44" s="67">
        <v>11076</v>
      </c>
      <c r="B44" t="s">
        <v>184</v>
      </c>
      <c r="C44">
        <v>712.2636</v>
      </c>
      <c r="F44">
        <v>2020</v>
      </c>
      <c r="G44" s="49">
        <v>66139.23</v>
      </c>
      <c r="H44" s="49">
        <v>916628.68</v>
      </c>
    </row>
    <row r="45" spans="1:8" x14ac:dyDescent="0.2">
      <c r="A45" s="67">
        <v>11078</v>
      </c>
      <c r="B45" t="s">
        <v>185</v>
      </c>
      <c r="C45">
        <v>763.6277</v>
      </c>
      <c r="F45">
        <v>2022</v>
      </c>
      <c r="G45" s="49">
        <v>70908.78</v>
      </c>
      <c r="H45" s="49">
        <v>982730.34</v>
      </c>
    </row>
    <row r="46" spans="1:8" x14ac:dyDescent="0.2">
      <c r="A46" s="67">
        <v>11079</v>
      </c>
      <c r="B46" t="s">
        <v>186</v>
      </c>
      <c r="C46">
        <v>286.49970000000002</v>
      </c>
      <c r="F46">
        <v>2020</v>
      </c>
      <c r="G46" s="49">
        <v>26603.73</v>
      </c>
      <c r="H46" s="49">
        <v>368703.16</v>
      </c>
    </row>
    <row r="47" spans="1:8" x14ac:dyDescent="0.2">
      <c r="A47" s="67">
        <v>11082</v>
      </c>
      <c r="B47" t="s">
        <v>187</v>
      </c>
      <c r="C47" s="49">
        <v>11678.8881</v>
      </c>
      <c r="F47">
        <v>2020</v>
      </c>
      <c r="G47" s="49">
        <v>1084475.73</v>
      </c>
      <c r="H47" s="49">
        <v>15029834.109999999</v>
      </c>
    </row>
    <row r="48" spans="1:8" x14ac:dyDescent="0.2">
      <c r="A48" s="67">
        <v>12108</v>
      </c>
      <c r="B48" t="s">
        <v>188</v>
      </c>
      <c r="C48">
        <v>634.26750000000004</v>
      </c>
      <c r="F48">
        <v>2021</v>
      </c>
      <c r="G48" s="49">
        <v>58896.67</v>
      </c>
      <c r="H48" s="49">
        <v>816253.67</v>
      </c>
    </row>
    <row r="49" spans="1:8" x14ac:dyDescent="0.2">
      <c r="A49" s="67">
        <v>12109</v>
      </c>
      <c r="B49" t="s">
        <v>189</v>
      </c>
      <c r="C49" s="49">
        <v>5431.91</v>
      </c>
      <c r="F49">
        <v>2020</v>
      </c>
      <c r="G49" s="49">
        <v>504395.15</v>
      </c>
      <c r="H49" s="49">
        <v>6990451.96</v>
      </c>
    </row>
    <row r="50" spans="1:8" x14ac:dyDescent="0.2">
      <c r="A50" s="67">
        <v>12110</v>
      </c>
      <c r="B50" t="s">
        <v>190</v>
      </c>
      <c r="C50">
        <v>975.34429999999998</v>
      </c>
      <c r="F50">
        <v>2020</v>
      </c>
      <c r="G50" s="49">
        <v>90568.320000000007</v>
      </c>
      <c r="H50" s="49">
        <v>1255193.3799999999</v>
      </c>
    </row>
    <row r="51" spans="1:8" x14ac:dyDescent="0.2">
      <c r="A51" s="67">
        <v>13054</v>
      </c>
      <c r="B51" t="s">
        <v>191</v>
      </c>
      <c r="C51">
        <v>69.550700000000006</v>
      </c>
      <c r="F51">
        <v>2020</v>
      </c>
      <c r="G51" s="49">
        <v>6458.32</v>
      </c>
      <c r="H51" s="49">
        <v>89506.42</v>
      </c>
    </row>
    <row r="52" spans="1:8" x14ac:dyDescent="0.2">
      <c r="A52" s="67">
        <v>13055</v>
      </c>
      <c r="B52" t="s">
        <v>192</v>
      </c>
      <c r="C52">
        <v>672.49069999999995</v>
      </c>
      <c r="F52">
        <v>2020</v>
      </c>
      <c r="G52" s="49">
        <v>62446</v>
      </c>
      <c r="H52" s="49">
        <v>865444</v>
      </c>
    </row>
    <row r="53" spans="1:8" x14ac:dyDescent="0.2">
      <c r="A53" s="67">
        <v>13057</v>
      </c>
      <c r="B53" t="s">
        <v>193</v>
      </c>
      <c r="C53">
        <v>42.506700000000002</v>
      </c>
      <c r="F53">
        <v>2020</v>
      </c>
      <c r="G53" s="49">
        <v>3947.08</v>
      </c>
      <c r="H53" s="49">
        <v>54702.87</v>
      </c>
    </row>
    <row r="54" spans="1:8" x14ac:dyDescent="0.2">
      <c r="A54" s="67">
        <v>13058</v>
      </c>
      <c r="B54" t="s">
        <v>194</v>
      </c>
      <c r="C54">
        <v>58.534199999999998</v>
      </c>
      <c r="F54">
        <v>2022</v>
      </c>
      <c r="G54" s="49">
        <v>5435.36</v>
      </c>
      <c r="H54" s="49">
        <v>75329.03</v>
      </c>
    </row>
    <row r="55" spans="1:8" x14ac:dyDescent="0.2">
      <c r="A55" s="67">
        <v>13059</v>
      </c>
      <c r="B55" t="s">
        <v>195</v>
      </c>
      <c r="C55">
        <v>425.60160000000002</v>
      </c>
      <c r="F55">
        <v>2020</v>
      </c>
      <c r="G55" s="49">
        <v>39520.43</v>
      </c>
      <c r="H55" s="49">
        <v>547716.65</v>
      </c>
    </row>
    <row r="56" spans="1:8" x14ac:dyDescent="0.2">
      <c r="A56" s="67">
        <v>13060</v>
      </c>
      <c r="B56" t="s">
        <v>196</v>
      </c>
      <c r="C56">
        <v>49.191299999999998</v>
      </c>
      <c r="F56">
        <v>2022</v>
      </c>
      <c r="G56" s="49">
        <v>4567.79</v>
      </c>
      <c r="H56" s="49">
        <v>63305.43</v>
      </c>
    </row>
    <row r="57" spans="1:8" x14ac:dyDescent="0.2">
      <c r="A57" s="67">
        <v>13061</v>
      </c>
      <c r="B57" t="s">
        <v>197</v>
      </c>
      <c r="C57">
        <v>289.14789999999999</v>
      </c>
      <c r="F57">
        <v>2020</v>
      </c>
      <c r="G57" s="49">
        <v>26849.63</v>
      </c>
      <c r="H57" s="49">
        <v>372111.19</v>
      </c>
    </row>
    <row r="58" spans="1:8" x14ac:dyDescent="0.2">
      <c r="A58" s="67">
        <v>13062</v>
      </c>
      <c r="B58" t="s">
        <v>198</v>
      </c>
      <c r="C58">
        <v>42.824100000000001</v>
      </c>
      <c r="F58">
        <v>2020</v>
      </c>
      <c r="G58" s="49">
        <v>3976.56</v>
      </c>
      <c r="H58" s="49">
        <v>55111.34</v>
      </c>
    </row>
    <row r="59" spans="1:8" x14ac:dyDescent="0.2">
      <c r="A59" s="67">
        <v>14126</v>
      </c>
      <c r="B59" t="s">
        <v>199</v>
      </c>
      <c r="C59" s="49">
        <v>1047.5106000000001</v>
      </c>
      <c r="F59">
        <v>2020</v>
      </c>
      <c r="G59" s="49">
        <v>97269.52</v>
      </c>
      <c r="H59" s="49">
        <v>1348065.88</v>
      </c>
    </row>
    <row r="60" spans="1:8" x14ac:dyDescent="0.2">
      <c r="A60" s="67">
        <v>14127</v>
      </c>
      <c r="B60" t="s">
        <v>200</v>
      </c>
      <c r="C60">
        <v>677.98739999999998</v>
      </c>
      <c r="F60">
        <v>2020</v>
      </c>
      <c r="G60" s="49">
        <v>62956.41</v>
      </c>
      <c r="H60" s="49">
        <v>872517.83</v>
      </c>
    </row>
    <row r="61" spans="1:8" x14ac:dyDescent="0.2">
      <c r="A61" s="67">
        <v>14129</v>
      </c>
      <c r="B61" t="s">
        <v>201</v>
      </c>
      <c r="C61" s="49">
        <v>2294.8512999999998</v>
      </c>
      <c r="F61">
        <v>2020</v>
      </c>
      <c r="G61" s="49">
        <v>213094.81</v>
      </c>
      <c r="H61" s="49">
        <v>2953297.78</v>
      </c>
    </row>
    <row r="62" spans="1:8" x14ac:dyDescent="0.2">
      <c r="A62" s="67">
        <v>14130</v>
      </c>
      <c r="B62" t="s">
        <v>202</v>
      </c>
      <c r="C62">
        <v>742.58870000000002</v>
      </c>
      <c r="F62">
        <v>2020</v>
      </c>
      <c r="G62" s="49">
        <v>68955.149999999994</v>
      </c>
      <c r="H62" s="49">
        <v>955654.76</v>
      </c>
    </row>
    <row r="63" spans="1:8" x14ac:dyDescent="0.2">
      <c r="A63" s="67">
        <v>15001</v>
      </c>
      <c r="B63" t="s">
        <v>203</v>
      </c>
      <c r="C63">
        <v>444.14879999999999</v>
      </c>
      <c r="F63">
        <v>2020</v>
      </c>
      <c r="G63" s="49">
        <v>41242.67</v>
      </c>
      <c r="H63" s="49">
        <v>571585.47</v>
      </c>
    </row>
    <row r="64" spans="1:8" x14ac:dyDescent="0.2">
      <c r="A64" s="67">
        <v>15002</v>
      </c>
      <c r="B64" t="s">
        <v>204</v>
      </c>
      <c r="C64" s="49">
        <v>4107.9053000000004</v>
      </c>
      <c r="F64">
        <v>2020</v>
      </c>
      <c r="G64" s="49">
        <v>381451</v>
      </c>
      <c r="H64" s="49">
        <v>5286559.3600000003</v>
      </c>
    </row>
    <row r="65" spans="1:8" x14ac:dyDescent="0.2">
      <c r="A65" s="67">
        <v>15003</v>
      </c>
      <c r="B65" t="s">
        <v>205</v>
      </c>
      <c r="C65">
        <v>213.30369999999999</v>
      </c>
      <c r="F65">
        <v>2022</v>
      </c>
      <c r="G65" s="49">
        <v>19806.91</v>
      </c>
      <c r="H65" s="49">
        <v>274505.52</v>
      </c>
    </row>
    <row r="66" spans="1:8" x14ac:dyDescent="0.2">
      <c r="A66" s="67">
        <v>15004</v>
      </c>
      <c r="B66" t="s">
        <v>206</v>
      </c>
      <c r="C66">
        <v>353.11759999999998</v>
      </c>
      <c r="F66">
        <v>2020</v>
      </c>
      <c r="G66" s="49">
        <v>32789.72</v>
      </c>
      <c r="H66" s="49">
        <v>454435.29</v>
      </c>
    </row>
    <row r="67" spans="1:8" x14ac:dyDescent="0.2">
      <c r="A67" s="67">
        <v>16090</v>
      </c>
      <c r="B67" t="s">
        <v>207</v>
      </c>
      <c r="C67" s="49">
        <v>5073.0785999999998</v>
      </c>
      <c r="F67">
        <v>2022</v>
      </c>
      <c r="G67" s="49">
        <v>471074.86</v>
      </c>
      <c r="H67" s="49">
        <v>6528663.4400000004</v>
      </c>
    </row>
    <row r="68" spans="1:8" x14ac:dyDescent="0.2">
      <c r="A68" s="67">
        <v>16092</v>
      </c>
      <c r="B68" t="s">
        <v>208</v>
      </c>
      <c r="C68">
        <v>222.0729</v>
      </c>
      <c r="F68">
        <v>2021</v>
      </c>
      <c r="G68" s="49">
        <v>20621.2</v>
      </c>
      <c r="H68" s="49">
        <v>285790.81</v>
      </c>
    </row>
    <row r="69" spans="1:8" x14ac:dyDescent="0.2">
      <c r="A69" s="67">
        <v>16094</v>
      </c>
      <c r="B69" t="s">
        <v>209</v>
      </c>
      <c r="C69">
        <v>356.30860000000001</v>
      </c>
      <c r="F69">
        <v>2020</v>
      </c>
      <c r="G69" s="49">
        <v>33086.03</v>
      </c>
      <c r="H69" s="49">
        <v>458541.87</v>
      </c>
    </row>
    <row r="70" spans="1:8" x14ac:dyDescent="0.2">
      <c r="A70" s="67">
        <v>16096</v>
      </c>
      <c r="B70" t="s">
        <v>210</v>
      </c>
      <c r="C70" s="49">
        <v>4421.1612999999998</v>
      </c>
      <c r="F70">
        <v>2020</v>
      </c>
      <c r="G70" s="49">
        <v>410539.26</v>
      </c>
      <c r="H70" s="49">
        <v>5689695.8300000001</v>
      </c>
    </row>
    <row r="71" spans="1:8" x14ac:dyDescent="0.2">
      <c r="A71" s="67">
        <v>16097</v>
      </c>
      <c r="B71" t="s">
        <v>211</v>
      </c>
      <c r="C71">
        <v>362.67669999999998</v>
      </c>
      <c r="F71">
        <v>2022</v>
      </c>
      <c r="G71" s="49">
        <v>33677.35</v>
      </c>
      <c r="H71" s="49">
        <v>466737.12</v>
      </c>
    </row>
    <row r="72" spans="1:8" x14ac:dyDescent="0.2">
      <c r="A72" s="67">
        <v>17121</v>
      </c>
      <c r="B72" t="s">
        <v>212</v>
      </c>
      <c r="C72">
        <v>136.5899</v>
      </c>
      <c r="F72">
        <v>2020</v>
      </c>
      <c r="G72" s="49">
        <v>12683.44</v>
      </c>
      <c r="H72" s="49">
        <v>175780.74</v>
      </c>
    </row>
    <row r="73" spans="1:8" x14ac:dyDescent="0.2">
      <c r="A73" s="67">
        <v>17122</v>
      </c>
      <c r="B73" t="s">
        <v>213</v>
      </c>
      <c r="C73">
        <v>139.66069999999999</v>
      </c>
      <c r="F73">
        <v>2021</v>
      </c>
      <c r="G73" s="49">
        <v>12968.58</v>
      </c>
      <c r="H73" s="49">
        <v>179732.62</v>
      </c>
    </row>
    <row r="74" spans="1:8" x14ac:dyDescent="0.2">
      <c r="A74" s="67">
        <v>17124</v>
      </c>
      <c r="B74" t="s">
        <v>214</v>
      </c>
      <c r="C74">
        <v>51.944099999999999</v>
      </c>
      <c r="F74">
        <v>2020</v>
      </c>
      <c r="G74" s="49">
        <v>4823.42</v>
      </c>
      <c r="H74" s="49">
        <v>66848.08</v>
      </c>
    </row>
    <row r="75" spans="1:8" x14ac:dyDescent="0.2">
      <c r="A75" s="67">
        <v>17125</v>
      </c>
      <c r="B75" t="s">
        <v>215</v>
      </c>
      <c r="C75">
        <v>875.82939999999996</v>
      </c>
      <c r="F75">
        <v>2020</v>
      </c>
      <c r="G75" s="49">
        <v>81327.58</v>
      </c>
      <c r="H75" s="49">
        <v>1127125.33</v>
      </c>
    </row>
    <row r="76" spans="1:8" x14ac:dyDescent="0.2">
      <c r="A76" s="67">
        <v>17126</v>
      </c>
      <c r="B76" t="s">
        <v>216</v>
      </c>
      <c r="C76">
        <v>181.0153</v>
      </c>
      <c r="F76">
        <v>2020</v>
      </c>
      <c r="G76" s="49">
        <v>16808.68</v>
      </c>
      <c r="H76" s="49">
        <v>232952.82</v>
      </c>
    </row>
    <row r="77" spans="1:8" x14ac:dyDescent="0.2">
      <c r="A77" s="67">
        <v>18047</v>
      </c>
      <c r="B77" t="s">
        <v>217</v>
      </c>
      <c r="C77">
        <v>693.93889999999999</v>
      </c>
      <c r="F77">
        <v>2020</v>
      </c>
      <c r="G77" s="49">
        <v>64437.63</v>
      </c>
      <c r="H77" s="49">
        <v>893046.19</v>
      </c>
    </row>
    <row r="78" spans="1:8" x14ac:dyDescent="0.2">
      <c r="A78" s="67">
        <v>18050</v>
      </c>
      <c r="B78" t="s">
        <v>218</v>
      </c>
      <c r="C78">
        <v>534.98689999999999</v>
      </c>
      <c r="F78">
        <v>2020</v>
      </c>
      <c r="G78" s="49">
        <v>49677.7</v>
      </c>
      <c r="H78" s="49">
        <v>688487.15</v>
      </c>
    </row>
    <row r="79" spans="1:8" x14ac:dyDescent="0.2">
      <c r="A79" s="67">
        <v>19139</v>
      </c>
      <c r="B79" t="s">
        <v>219</v>
      </c>
      <c r="C79">
        <v>481.35230000000001</v>
      </c>
      <c r="F79">
        <v>2020</v>
      </c>
      <c r="G79" s="49">
        <v>44697.31</v>
      </c>
      <c r="H79" s="49">
        <v>619463.53</v>
      </c>
    </row>
    <row r="80" spans="1:8" x14ac:dyDescent="0.2">
      <c r="A80" s="67">
        <v>19140</v>
      </c>
      <c r="B80" t="s">
        <v>220</v>
      </c>
      <c r="C80">
        <v>152.5103</v>
      </c>
      <c r="F80">
        <v>2020</v>
      </c>
      <c r="G80" s="49">
        <v>14161.77</v>
      </c>
      <c r="H80" s="49">
        <v>196269.07</v>
      </c>
    </row>
    <row r="81" spans="1:8" x14ac:dyDescent="0.2">
      <c r="A81" s="67">
        <v>19142</v>
      </c>
      <c r="B81" t="s">
        <v>221</v>
      </c>
      <c r="C81" s="49">
        <v>6096.4256999999998</v>
      </c>
      <c r="F81">
        <v>2020</v>
      </c>
      <c r="G81" s="49">
        <v>566100.61</v>
      </c>
      <c r="H81" s="49">
        <v>7845632.75</v>
      </c>
    </row>
    <row r="82" spans="1:8" x14ac:dyDescent="0.2">
      <c r="A82" s="67">
        <v>19144</v>
      </c>
      <c r="B82" t="s">
        <v>222</v>
      </c>
      <c r="C82">
        <v>825.75609999999995</v>
      </c>
      <c r="F82">
        <v>2020</v>
      </c>
      <c r="G82" s="49">
        <v>76677.89</v>
      </c>
      <c r="H82" s="49">
        <v>1062684.83</v>
      </c>
    </row>
    <row r="83" spans="1:8" x14ac:dyDescent="0.2">
      <c r="A83" s="67">
        <v>19147</v>
      </c>
      <c r="B83" t="s">
        <v>223</v>
      </c>
      <c r="C83">
        <v>170.28960000000001</v>
      </c>
      <c r="F83">
        <v>2022</v>
      </c>
      <c r="G83" s="49">
        <v>15812.72</v>
      </c>
      <c r="H83" s="49">
        <v>219149.67</v>
      </c>
    </row>
    <row r="84" spans="1:8" x14ac:dyDescent="0.2">
      <c r="A84" s="67">
        <v>19148</v>
      </c>
      <c r="B84" t="s">
        <v>224</v>
      </c>
      <c r="C84" s="49">
        <v>2096.8751999999999</v>
      </c>
      <c r="F84">
        <v>2020</v>
      </c>
      <c r="G84" s="49">
        <v>194711.19</v>
      </c>
      <c r="H84" s="49">
        <v>2698517.71</v>
      </c>
    </row>
    <row r="85" spans="1:8" x14ac:dyDescent="0.2">
      <c r="A85" s="67">
        <v>19149</v>
      </c>
      <c r="B85" t="s">
        <v>225</v>
      </c>
      <c r="C85" s="49">
        <v>2193.4139</v>
      </c>
      <c r="F85">
        <v>2020</v>
      </c>
      <c r="G85" s="49">
        <v>203675.56</v>
      </c>
      <c r="H85" s="49">
        <v>2822755.62</v>
      </c>
    </row>
    <row r="86" spans="1:8" x14ac:dyDescent="0.2">
      <c r="A86" s="67">
        <v>19150</v>
      </c>
      <c r="B86" t="s">
        <v>226</v>
      </c>
      <c r="C86">
        <v>276.42570000000001</v>
      </c>
      <c r="F86">
        <v>2020</v>
      </c>
      <c r="G86" s="49">
        <v>25668.28</v>
      </c>
      <c r="H86" s="49">
        <v>355738.7</v>
      </c>
    </row>
    <row r="87" spans="1:8" x14ac:dyDescent="0.2">
      <c r="A87" s="67">
        <v>19151</v>
      </c>
      <c r="B87" t="s">
        <v>227</v>
      </c>
      <c r="C87">
        <v>434.60820000000001</v>
      </c>
      <c r="F87">
        <v>2020</v>
      </c>
      <c r="G87" s="49">
        <v>40356.75</v>
      </c>
      <c r="H87" s="49">
        <v>559307.44999999995</v>
      </c>
    </row>
    <row r="88" spans="1:8" x14ac:dyDescent="0.2">
      <c r="A88" s="67">
        <v>19152</v>
      </c>
      <c r="B88" t="s">
        <v>228</v>
      </c>
      <c r="C88" s="49">
        <v>4743.6034</v>
      </c>
      <c r="F88">
        <v>2020</v>
      </c>
      <c r="G88" s="49">
        <v>440480.53</v>
      </c>
      <c r="H88" s="49">
        <v>6104654.1100000003</v>
      </c>
    </row>
    <row r="89" spans="1:8" x14ac:dyDescent="0.2">
      <c r="A89" s="67">
        <v>19153</v>
      </c>
      <c r="B89" t="s">
        <v>229</v>
      </c>
      <c r="C89">
        <v>66.4739</v>
      </c>
      <c r="F89">
        <v>2021</v>
      </c>
      <c r="G89" s="49">
        <v>6172.62</v>
      </c>
      <c r="H89" s="49">
        <v>85546.82</v>
      </c>
    </row>
    <row r="90" spans="1:8" x14ac:dyDescent="0.2">
      <c r="A90" s="67">
        <v>20001</v>
      </c>
      <c r="B90" t="s">
        <v>230</v>
      </c>
      <c r="C90" s="49">
        <v>1002.7053</v>
      </c>
      <c r="F90">
        <v>2020</v>
      </c>
      <c r="G90" s="49">
        <v>93109</v>
      </c>
      <c r="H90" s="49">
        <v>1290404.8899999999</v>
      </c>
    </row>
    <row r="91" spans="1:8" x14ac:dyDescent="0.2">
      <c r="A91" s="67">
        <v>20002</v>
      </c>
      <c r="B91" t="s">
        <v>231</v>
      </c>
      <c r="C91" s="49">
        <v>1209.7987000000001</v>
      </c>
      <c r="F91">
        <v>2022</v>
      </c>
      <c r="G91" s="49">
        <v>112339.23</v>
      </c>
      <c r="H91" s="49">
        <v>1556918.23</v>
      </c>
    </row>
    <row r="92" spans="1:8" x14ac:dyDescent="0.2">
      <c r="A92" s="67">
        <v>21148</v>
      </c>
      <c r="B92" t="s">
        <v>232</v>
      </c>
      <c r="C92">
        <v>155.75649999999999</v>
      </c>
      <c r="F92">
        <v>2022</v>
      </c>
      <c r="G92" s="49">
        <v>14463.2</v>
      </c>
      <c r="H92" s="49">
        <v>200446.68</v>
      </c>
    </row>
    <row r="93" spans="1:8" x14ac:dyDescent="0.2">
      <c r="A93" s="67">
        <v>21149</v>
      </c>
      <c r="B93" t="s">
        <v>233</v>
      </c>
      <c r="C93">
        <v>257.69009999999997</v>
      </c>
      <c r="F93">
        <v>2020</v>
      </c>
      <c r="G93" s="49">
        <v>23928.53</v>
      </c>
      <c r="H93" s="49">
        <v>331627.40999999997</v>
      </c>
    </row>
    <row r="94" spans="1:8" x14ac:dyDescent="0.2">
      <c r="A94" s="67">
        <v>21150</v>
      </c>
      <c r="B94" t="s">
        <v>234</v>
      </c>
      <c r="C94">
        <v>123.3764</v>
      </c>
      <c r="F94">
        <v>2020</v>
      </c>
      <c r="G94" s="49">
        <v>11456.46</v>
      </c>
      <c r="H94" s="49">
        <v>158775.97</v>
      </c>
    </row>
    <row r="95" spans="1:8" x14ac:dyDescent="0.2">
      <c r="A95" s="67">
        <v>21151</v>
      </c>
      <c r="B95" t="s">
        <v>235</v>
      </c>
      <c r="C95">
        <v>454.23630000000003</v>
      </c>
      <c r="F95">
        <v>2020</v>
      </c>
      <c r="G95" s="49">
        <v>42179.38</v>
      </c>
      <c r="H95" s="49">
        <v>584567.31000000006</v>
      </c>
    </row>
    <row r="96" spans="1:8" x14ac:dyDescent="0.2">
      <c r="A96" s="67">
        <v>22088</v>
      </c>
      <c r="B96" t="s">
        <v>236</v>
      </c>
      <c r="C96">
        <v>269.11950000000002</v>
      </c>
      <c r="F96">
        <v>2020</v>
      </c>
      <c r="G96" s="49">
        <v>24989.85</v>
      </c>
      <c r="H96" s="49">
        <v>346336.18</v>
      </c>
    </row>
    <row r="97" spans="1:8" x14ac:dyDescent="0.2">
      <c r="A97" s="67">
        <v>22089</v>
      </c>
      <c r="B97" t="s">
        <v>237</v>
      </c>
      <c r="C97" s="49">
        <v>6232.2124999999996</v>
      </c>
      <c r="F97">
        <v>2022</v>
      </c>
      <c r="G97" s="49">
        <v>578709.48</v>
      </c>
      <c r="H97" s="49">
        <v>8020379.96</v>
      </c>
    </row>
    <row r="98" spans="1:8" x14ac:dyDescent="0.2">
      <c r="A98" s="67">
        <v>22090</v>
      </c>
      <c r="B98" t="s">
        <v>238</v>
      </c>
      <c r="C98">
        <v>745.99310000000003</v>
      </c>
      <c r="F98">
        <v>2022</v>
      </c>
      <c r="G98" s="49">
        <v>69271.27</v>
      </c>
      <c r="H98" s="49">
        <v>960035.96</v>
      </c>
    </row>
    <row r="99" spans="1:8" x14ac:dyDescent="0.2">
      <c r="A99" s="67">
        <v>22091</v>
      </c>
      <c r="B99" t="s">
        <v>239</v>
      </c>
      <c r="C99">
        <v>400.22140000000002</v>
      </c>
      <c r="F99">
        <v>2020</v>
      </c>
      <c r="G99" s="49">
        <v>37163.68</v>
      </c>
      <c r="H99" s="49">
        <v>515054.28</v>
      </c>
    </row>
    <row r="100" spans="1:8" x14ac:dyDescent="0.2">
      <c r="A100" s="67">
        <v>22092</v>
      </c>
      <c r="B100" t="s">
        <v>240</v>
      </c>
      <c r="C100" s="49">
        <v>1218.5351000000001</v>
      </c>
      <c r="F100">
        <v>2020</v>
      </c>
      <c r="G100" s="49">
        <v>113150.48</v>
      </c>
      <c r="H100" s="49">
        <v>1568161.31</v>
      </c>
    </row>
    <row r="101" spans="1:8" x14ac:dyDescent="0.2">
      <c r="A101" s="67">
        <v>22093</v>
      </c>
      <c r="B101" t="s">
        <v>241</v>
      </c>
      <c r="C101" s="49">
        <v>5708.1283999999996</v>
      </c>
      <c r="F101">
        <v>2022</v>
      </c>
      <c r="G101" s="49">
        <v>530044.18999999994</v>
      </c>
      <c r="H101" s="49">
        <v>7345923.8799999999</v>
      </c>
    </row>
    <row r="102" spans="1:8" x14ac:dyDescent="0.2">
      <c r="A102" s="67">
        <v>22094</v>
      </c>
      <c r="B102" t="s">
        <v>242</v>
      </c>
      <c r="C102">
        <v>703.96489999999994</v>
      </c>
      <c r="F102">
        <v>2020</v>
      </c>
      <c r="G102" s="49">
        <v>65368.63</v>
      </c>
      <c r="H102" s="49">
        <v>905948.89</v>
      </c>
    </row>
    <row r="103" spans="1:8" x14ac:dyDescent="0.2">
      <c r="A103" s="67">
        <v>23101</v>
      </c>
      <c r="B103" t="s">
        <v>244</v>
      </c>
      <c r="C103" s="49">
        <v>1076.8493000000001</v>
      </c>
      <c r="F103">
        <v>2020</v>
      </c>
      <c r="G103" s="49">
        <v>99993.85</v>
      </c>
      <c r="H103" s="49">
        <v>1385822.54</v>
      </c>
    </row>
    <row r="104" spans="1:8" x14ac:dyDescent="0.2">
      <c r="A104" s="67">
        <v>24086</v>
      </c>
      <c r="B104" t="s">
        <v>245</v>
      </c>
      <c r="C104" s="49">
        <v>3380.6597000000002</v>
      </c>
      <c r="F104">
        <v>2020</v>
      </c>
      <c r="G104" s="49">
        <v>313920.59000000003</v>
      </c>
      <c r="H104" s="49">
        <v>4350650</v>
      </c>
    </row>
    <row r="105" spans="1:8" x14ac:dyDescent="0.2">
      <c r="A105" s="67">
        <v>24087</v>
      </c>
      <c r="B105" t="s">
        <v>246</v>
      </c>
      <c r="C105" s="49">
        <v>2564.9196999999999</v>
      </c>
      <c r="F105">
        <v>2020</v>
      </c>
      <c r="G105" s="49">
        <v>238172.77</v>
      </c>
      <c r="H105" s="49">
        <v>3300855.12</v>
      </c>
    </row>
    <row r="106" spans="1:8" x14ac:dyDescent="0.2">
      <c r="A106" s="67">
        <v>24089</v>
      </c>
      <c r="B106" t="s">
        <v>247</v>
      </c>
      <c r="C106" s="49">
        <v>2767.0457999999999</v>
      </c>
      <c r="F106">
        <v>2020</v>
      </c>
      <c r="G106" s="49">
        <v>256941.75</v>
      </c>
      <c r="H106" s="49">
        <v>3560975.92</v>
      </c>
    </row>
    <row r="107" spans="1:8" x14ac:dyDescent="0.2">
      <c r="A107" s="67">
        <v>24090</v>
      </c>
      <c r="B107" t="s">
        <v>248</v>
      </c>
      <c r="C107" s="49">
        <v>12326.4292</v>
      </c>
      <c r="F107">
        <v>2020</v>
      </c>
      <c r="G107" s="49">
        <v>1144604.96</v>
      </c>
      <c r="H107" s="49">
        <v>15863169.890000001</v>
      </c>
    </row>
    <row r="108" spans="1:8" x14ac:dyDescent="0.2">
      <c r="A108" s="67">
        <v>24091</v>
      </c>
      <c r="B108" t="s">
        <v>249</v>
      </c>
      <c r="C108">
        <v>31.875</v>
      </c>
      <c r="F108">
        <v>2020</v>
      </c>
      <c r="G108" s="49">
        <v>2959.84</v>
      </c>
      <c r="H108" s="49">
        <v>41020.68</v>
      </c>
    </row>
    <row r="109" spans="1:8" x14ac:dyDescent="0.2">
      <c r="A109" s="67">
        <v>24093</v>
      </c>
      <c r="B109" t="s">
        <v>250</v>
      </c>
      <c r="C109" s="49">
        <v>21313.997800000001</v>
      </c>
      <c r="F109">
        <v>2020</v>
      </c>
      <c r="G109" s="49">
        <v>1979170.71</v>
      </c>
      <c r="H109" s="49">
        <v>27429482.02</v>
      </c>
    </row>
    <row r="110" spans="1:8" x14ac:dyDescent="0.2">
      <c r="A110" s="67">
        <v>25001</v>
      </c>
      <c r="B110" t="s">
        <v>251</v>
      </c>
      <c r="C110" s="49">
        <v>1707.2992999999999</v>
      </c>
      <c r="F110">
        <v>2020</v>
      </c>
      <c r="G110" s="49">
        <v>158536.04</v>
      </c>
      <c r="H110" s="49">
        <v>2197163.38</v>
      </c>
    </row>
    <row r="111" spans="1:8" x14ac:dyDescent="0.2">
      <c r="A111" s="67">
        <v>25002</v>
      </c>
      <c r="B111" t="s">
        <v>252</v>
      </c>
      <c r="C111">
        <v>914.8202</v>
      </c>
      <c r="F111">
        <v>2020</v>
      </c>
      <c r="G111" s="49">
        <v>84948.18</v>
      </c>
      <c r="H111" s="49">
        <v>1177303.5</v>
      </c>
    </row>
    <row r="112" spans="1:8" x14ac:dyDescent="0.2">
      <c r="A112" s="67">
        <v>25003</v>
      </c>
      <c r="B112" t="s">
        <v>253</v>
      </c>
      <c r="C112">
        <v>616.13260000000002</v>
      </c>
      <c r="F112">
        <v>2020</v>
      </c>
      <c r="G112" s="49">
        <v>57212.71</v>
      </c>
      <c r="H112" s="49">
        <v>792915.45</v>
      </c>
    </row>
    <row r="113" spans="1:8" x14ac:dyDescent="0.2">
      <c r="A113" s="67">
        <v>26001</v>
      </c>
      <c r="B113" t="s">
        <v>254</v>
      </c>
      <c r="C113">
        <v>597.68460000000005</v>
      </c>
      <c r="F113">
        <v>2020</v>
      </c>
      <c r="G113" s="49">
        <v>55499.67</v>
      </c>
      <c r="H113" s="49">
        <v>769174.28</v>
      </c>
    </row>
    <row r="114" spans="1:8" x14ac:dyDescent="0.2">
      <c r="A114" s="67">
        <v>26002</v>
      </c>
      <c r="B114" t="s">
        <v>255</v>
      </c>
      <c r="C114" s="49">
        <v>1225.9571000000001</v>
      </c>
      <c r="F114">
        <v>2020</v>
      </c>
      <c r="G114" s="49">
        <v>113839.66</v>
      </c>
      <c r="H114" s="49">
        <v>1577712.85</v>
      </c>
    </row>
    <row r="115" spans="1:8" x14ac:dyDescent="0.2">
      <c r="A115" s="67">
        <v>26005</v>
      </c>
      <c r="B115" t="s">
        <v>256</v>
      </c>
      <c r="C115">
        <v>604.66639999999995</v>
      </c>
      <c r="F115">
        <v>2022</v>
      </c>
      <c r="G115" s="49">
        <v>56147.99</v>
      </c>
      <c r="H115" s="49">
        <v>778159.33</v>
      </c>
    </row>
    <row r="116" spans="1:8" x14ac:dyDescent="0.2">
      <c r="A116" s="67">
        <v>26006</v>
      </c>
      <c r="B116" t="s">
        <v>257</v>
      </c>
      <c r="C116" s="49">
        <v>8882.8295999999991</v>
      </c>
      <c r="F116">
        <v>2020</v>
      </c>
      <c r="G116" s="49">
        <v>824839.91</v>
      </c>
      <c r="H116" s="49">
        <v>11431521.060000001</v>
      </c>
    </row>
    <row r="117" spans="1:8" x14ac:dyDescent="0.2">
      <c r="A117" s="67">
        <v>27055</v>
      </c>
      <c r="B117" t="s">
        <v>258</v>
      </c>
      <c r="C117">
        <v>155.9392</v>
      </c>
      <c r="F117">
        <v>2020</v>
      </c>
      <c r="G117" s="49">
        <v>14480.17</v>
      </c>
      <c r="H117" s="49">
        <v>200681.8</v>
      </c>
    </row>
    <row r="118" spans="1:8" x14ac:dyDescent="0.2">
      <c r="A118" s="67">
        <v>27056</v>
      </c>
      <c r="B118" t="s">
        <v>259</v>
      </c>
      <c r="C118">
        <v>114.2803</v>
      </c>
      <c r="F118">
        <v>2020</v>
      </c>
      <c r="G118" s="49">
        <v>10611.82</v>
      </c>
      <c r="H118" s="49">
        <v>147069.99</v>
      </c>
    </row>
    <row r="119" spans="1:8" x14ac:dyDescent="0.2">
      <c r="A119" s="67">
        <v>27057</v>
      </c>
      <c r="B119" t="s">
        <v>260</v>
      </c>
      <c r="C119">
        <v>154.99940000000001</v>
      </c>
      <c r="F119">
        <v>2021</v>
      </c>
      <c r="G119" s="49">
        <v>14392.9</v>
      </c>
      <c r="H119" s="49">
        <v>199472.35</v>
      </c>
    </row>
    <row r="120" spans="1:8" x14ac:dyDescent="0.2">
      <c r="A120" s="67">
        <v>27058</v>
      </c>
      <c r="B120" t="s">
        <v>261</v>
      </c>
      <c r="C120">
        <v>222.2388</v>
      </c>
      <c r="F120">
        <v>2020</v>
      </c>
      <c r="G120" s="49">
        <v>20636.61</v>
      </c>
      <c r="H120" s="49">
        <v>286004.31</v>
      </c>
    </row>
    <row r="121" spans="1:8" x14ac:dyDescent="0.2">
      <c r="A121" s="67">
        <v>27059</v>
      </c>
      <c r="B121" t="s">
        <v>262</v>
      </c>
      <c r="C121">
        <v>220.31379999999999</v>
      </c>
      <c r="F121">
        <v>2020</v>
      </c>
      <c r="G121" s="49">
        <v>20457.849999999999</v>
      </c>
      <c r="H121" s="49">
        <v>283526.98</v>
      </c>
    </row>
    <row r="122" spans="1:8" x14ac:dyDescent="0.2">
      <c r="A122" s="67">
        <v>27061</v>
      </c>
      <c r="B122" t="s">
        <v>263</v>
      </c>
      <c r="C122" s="49">
        <v>1606.0458000000001</v>
      </c>
      <c r="F122">
        <v>2020</v>
      </c>
      <c r="G122" s="49">
        <v>149133.85999999999</v>
      </c>
      <c r="H122" s="49">
        <v>2066857.88</v>
      </c>
    </row>
    <row r="123" spans="1:8" x14ac:dyDescent="0.2">
      <c r="A123" s="67">
        <v>28101</v>
      </c>
      <c r="B123" t="s">
        <v>264</v>
      </c>
      <c r="C123">
        <v>978.82010000000002</v>
      </c>
      <c r="F123">
        <v>2020</v>
      </c>
      <c r="G123" s="49">
        <v>90891.07</v>
      </c>
      <c r="H123" s="49">
        <v>1259666.47</v>
      </c>
    </row>
    <row r="124" spans="1:8" x14ac:dyDescent="0.2">
      <c r="A124" s="67">
        <v>28102</v>
      </c>
      <c r="B124" t="s">
        <v>265</v>
      </c>
      <c r="C124" s="49">
        <v>1421.4749999999999</v>
      </c>
      <c r="F124">
        <v>2020</v>
      </c>
      <c r="G124" s="49">
        <v>131995.03</v>
      </c>
      <c r="H124" s="49">
        <v>1829329.41</v>
      </c>
    </row>
    <row r="125" spans="1:8" x14ac:dyDescent="0.2">
      <c r="A125" s="67">
        <v>28103</v>
      </c>
      <c r="B125" t="s">
        <v>266</v>
      </c>
      <c r="C125" s="49">
        <v>1068.4532999999999</v>
      </c>
      <c r="F125">
        <v>2020</v>
      </c>
      <c r="G125" s="49">
        <v>99214.21</v>
      </c>
      <c r="H125" s="49">
        <v>1375017.53</v>
      </c>
    </row>
    <row r="126" spans="1:8" x14ac:dyDescent="0.2">
      <c r="A126" s="67">
        <v>29001</v>
      </c>
      <c r="B126" t="s">
        <v>267</v>
      </c>
      <c r="C126">
        <v>282.97070000000002</v>
      </c>
      <c r="F126">
        <v>2020</v>
      </c>
      <c r="G126" s="49">
        <v>26276.03</v>
      </c>
      <c r="H126" s="49">
        <v>364161.61</v>
      </c>
    </row>
    <row r="127" spans="1:8" x14ac:dyDescent="0.2">
      <c r="A127" s="67">
        <v>29002</v>
      </c>
      <c r="B127" t="s">
        <v>268</v>
      </c>
      <c r="C127">
        <v>181.2773</v>
      </c>
      <c r="F127">
        <v>2022</v>
      </c>
      <c r="G127" s="49">
        <v>16833.009999999998</v>
      </c>
      <c r="H127" s="49">
        <v>233290</v>
      </c>
    </row>
    <row r="128" spans="1:8" x14ac:dyDescent="0.2">
      <c r="A128" s="67">
        <v>29003</v>
      </c>
      <c r="B128" t="s">
        <v>269</v>
      </c>
      <c r="C128">
        <v>172.7056</v>
      </c>
      <c r="F128">
        <v>2020</v>
      </c>
      <c r="G128" s="49">
        <v>16037.06</v>
      </c>
      <c r="H128" s="49">
        <v>222258.87</v>
      </c>
    </row>
    <row r="129" spans="1:8" x14ac:dyDescent="0.2">
      <c r="A129" s="67">
        <v>29004</v>
      </c>
      <c r="B129" t="s">
        <v>270</v>
      </c>
      <c r="C129">
        <v>405.09730000000002</v>
      </c>
      <c r="F129">
        <v>2020</v>
      </c>
      <c r="G129" s="49">
        <v>37616.44</v>
      </c>
      <c r="H129" s="49">
        <v>521329.19</v>
      </c>
    </row>
    <row r="130" spans="1:8" x14ac:dyDescent="0.2">
      <c r="A130" s="67">
        <v>30093</v>
      </c>
      <c r="B130" t="s">
        <v>271</v>
      </c>
      <c r="C130" s="49">
        <v>1759.7739999999999</v>
      </c>
      <c r="F130">
        <v>2020</v>
      </c>
      <c r="G130" s="49">
        <v>163408.72</v>
      </c>
      <c r="H130" s="49">
        <v>2264694.2999999998</v>
      </c>
    </row>
    <row r="131" spans="1:8" x14ac:dyDescent="0.2">
      <c r="A131" s="67">
        <v>31116</v>
      </c>
      <c r="B131" t="s">
        <v>272</v>
      </c>
      <c r="C131">
        <v>208.6326</v>
      </c>
      <c r="F131">
        <v>2021</v>
      </c>
      <c r="G131" s="49">
        <v>19373.16</v>
      </c>
      <c r="H131" s="49">
        <v>268494.17</v>
      </c>
    </row>
    <row r="132" spans="1:8" x14ac:dyDescent="0.2">
      <c r="A132" s="67">
        <v>31117</v>
      </c>
      <c r="B132" t="s">
        <v>273</v>
      </c>
      <c r="C132">
        <v>153.7311</v>
      </c>
      <c r="F132">
        <v>2020</v>
      </c>
      <c r="G132" s="49">
        <v>14275.13</v>
      </c>
      <c r="H132" s="49">
        <v>197840.15</v>
      </c>
    </row>
    <row r="133" spans="1:8" x14ac:dyDescent="0.2">
      <c r="A133" s="67">
        <v>31118</v>
      </c>
      <c r="B133" t="s">
        <v>274</v>
      </c>
      <c r="C133">
        <v>70.333699999999993</v>
      </c>
      <c r="F133">
        <v>2020</v>
      </c>
      <c r="G133" s="49">
        <v>6531.03</v>
      </c>
      <c r="H133" s="49">
        <v>90514.08</v>
      </c>
    </row>
    <row r="134" spans="1:8" x14ac:dyDescent="0.2">
      <c r="A134" s="67">
        <v>31121</v>
      </c>
      <c r="B134" t="s">
        <v>275</v>
      </c>
      <c r="C134">
        <v>577.96230000000003</v>
      </c>
      <c r="F134">
        <v>2020</v>
      </c>
      <c r="G134" s="49">
        <v>53668.3</v>
      </c>
      <c r="H134" s="49">
        <v>743793.19</v>
      </c>
    </row>
    <row r="135" spans="1:8" x14ac:dyDescent="0.2">
      <c r="A135" s="67">
        <v>31122</v>
      </c>
      <c r="B135" t="s">
        <v>276</v>
      </c>
      <c r="C135">
        <v>184.4213</v>
      </c>
      <c r="F135">
        <v>2022</v>
      </c>
      <c r="G135" s="49">
        <v>17124.95</v>
      </c>
      <c r="H135" s="49">
        <v>237336.08</v>
      </c>
    </row>
    <row r="136" spans="1:8" x14ac:dyDescent="0.2">
      <c r="A136" s="67">
        <v>32054</v>
      </c>
      <c r="B136" t="s">
        <v>277</v>
      </c>
      <c r="C136">
        <v>112.94459999999999</v>
      </c>
      <c r="F136">
        <v>2020</v>
      </c>
      <c r="G136" s="49">
        <v>10487.79</v>
      </c>
      <c r="H136" s="49">
        <v>145351.04999999999</v>
      </c>
    </row>
    <row r="137" spans="1:8" x14ac:dyDescent="0.2">
      <c r="A137" s="67">
        <v>32055</v>
      </c>
      <c r="B137" t="s">
        <v>278</v>
      </c>
      <c r="C137">
        <v>535.91359999999997</v>
      </c>
      <c r="F137">
        <v>2020</v>
      </c>
      <c r="G137" s="49">
        <v>49763.75</v>
      </c>
      <c r="H137" s="49">
        <v>689679.74</v>
      </c>
    </row>
    <row r="138" spans="1:8" x14ac:dyDescent="0.2">
      <c r="A138" s="67">
        <v>32056</v>
      </c>
      <c r="B138" t="s">
        <v>279</v>
      </c>
      <c r="C138">
        <v>151.0899</v>
      </c>
      <c r="F138">
        <v>2021</v>
      </c>
      <c r="G138" s="49">
        <v>14029.87</v>
      </c>
      <c r="H138" s="49">
        <v>194441.12</v>
      </c>
    </row>
    <row r="139" spans="1:8" x14ac:dyDescent="0.2">
      <c r="A139" s="67">
        <v>32058</v>
      </c>
      <c r="B139" t="s">
        <v>280</v>
      </c>
      <c r="C139">
        <v>255.7054</v>
      </c>
      <c r="F139">
        <v>2022</v>
      </c>
      <c r="G139" s="49">
        <v>23744.240000000002</v>
      </c>
      <c r="H139" s="49">
        <v>329073.26</v>
      </c>
    </row>
    <row r="140" spans="1:8" x14ac:dyDescent="0.2">
      <c r="A140" s="67">
        <v>33090</v>
      </c>
      <c r="B140" t="s">
        <v>281</v>
      </c>
      <c r="C140" s="49">
        <v>1197.01</v>
      </c>
      <c r="F140">
        <v>2020</v>
      </c>
      <c r="G140" s="49">
        <v>111151.7</v>
      </c>
      <c r="H140" s="49">
        <v>1540460.15</v>
      </c>
    </row>
    <row r="141" spans="1:8" x14ac:dyDescent="0.2">
      <c r="A141" s="67">
        <v>33091</v>
      </c>
      <c r="B141" t="s">
        <v>282</v>
      </c>
      <c r="C141">
        <v>191.96559999999999</v>
      </c>
      <c r="F141">
        <v>2022</v>
      </c>
      <c r="G141" s="49">
        <v>17825.5</v>
      </c>
      <c r="H141" s="49">
        <v>247045.02</v>
      </c>
    </row>
    <row r="142" spans="1:8" x14ac:dyDescent="0.2">
      <c r="A142" s="67">
        <v>33092</v>
      </c>
      <c r="B142" t="s">
        <v>283</v>
      </c>
      <c r="C142">
        <v>289.15350000000001</v>
      </c>
      <c r="F142">
        <v>2020</v>
      </c>
      <c r="G142" s="49">
        <v>26850.16</v>
      </c>
      <c r="H142" s="49">
        <v>372118.4</v>
      </c>
    </row>
    <row r="143" spans="1:8" x14ac:dyDescent="0.2">
      <c r="A143" s="67">
        <v>33093</v>
      </c>
      <c r="B143" t="s">
        <v>284</v>
      </c>
      <c r="C143">
        <v>365.67230000000001</v>
      </c>
      <c r="F143">
        <v>2020</v>
      </c>
      <c r="G143" s="49">
        <v>33955.519999999997</v>
      </c>
      <c r="H143" s="49">
        <v>470592.23</v>
      </c>
    </row>
    <row r="144" spans="1:8" x14ac:dyDescent="0.2">
      <c r="A144" s="67">
        <v>33094</v>
      </c>
      <c r="B144" t="s">
        <v>285</v>
      </c>
      <c r="C144">
        <v>285.50740000000002</v>
      </c>
      <c r="F144">
        <v>2020</v>
      </c>
      <c r="G144" s="49">
        <v>26511.59</v>
      </c>
      <c r="H144" s="49">
        <v>367426.15</v>
      </c>
    </row>
    <row r="145" spans="1:8" x14ac:dyDescent="0.2">
      <c r="A145" s="67">
        <v>34121</v>
      </c>
      <c r="B145" t="s">
        <v>286</v>
      </c>
      <c r="C145">
        <v>116.9333</v>
      </c>
      <c r="F145">
        <v>2020</v>
      </c>
      <c r="G145" s="49">
        <v>10858.17</v>
      </c>
      <c r="H145" s="49">
        <v>150484.20000000001</v>
      </c>
    </row>
    <row r="146" spans="1:8" x14ac:dyDescent="0.2">
      <c r="A146" s="67">
        <v>34122</v>
      </c>
      <c r="B146" t="s">
        <v>287</v>
      </c>
      <c r="C146">
        <v>119.4128</v>
      </c>
      <c r="F146">
        <v>2020</v>
      </c>
      <c r="G146" s="49">
        <v>11088.4</v>
      </c>
      <c r="H146" s="49">
        <v>153675.12</v>
      </c>
    </row>
    <row r="147" spans="1:8" x14ac:dyDescent="0.2">
      <c r="A147" s="67">
        <v>34124</v>
      </c>
      <c r="B147" t="s">
        <v>288</v>
      </c>
      <c r="C147" s="49">
        <v>1412.7068999999999</v>
      </c>
      <c r="F147">
        <v>2020</v>
      </c>
      <c r="G147" s="49">
        <v>131180.84</v>
      </c>
      <c r="H147" s="49">
        <v>1818045.53</v>
      </c>
    </row>
    <row r="148" spans="1:8" x14ac:dyDescent="0.2">
      <c r="A148" s="67">
        <v>35092</v>
      </c>
      <c r="B148" t="s">
        <v>289</v>
      </c>
      <c r="C148" s="49">
        <v>1007.1655</v>
      </c>
      <c r="F148">
        <v>2020</v>
      </c>
      <c r="G148" s="49">
        <v>93523.17</v>
      </c>
      <c r="H148" s="49">
        <v>1296144.83</v>
      </c>
    </row>
    <row r="149" spans="1:8" x14ac:dyDescent="0.2">
      <c r="A149" s="67">
        <v>35093</v>
      </c>
      <c r="B149" t="s">
        <v>290</v>
      </c>
      <c r="C149">
        <v>594.9357</v>
      </c>
      <c r="F149">
        <v>2020</v>
      </c>
      <c r="G149" s="49">
        <v>55244.41</v>
      </c>
      <c r="H149" s="49">
        <v>765636.66</v>
      </c>
    </row>
    <row r="150" spans="1:8" x14ac:dyDescent="0.2">
      <c r="A150" s="67">
        <v>35094</v>
      </c>
      <c r="B150" t="s">
        <v>291</v>
      </c>
      <c r="C150">
        <v>498.1397</v>
      </c>
      <c r="F150">
        <v>2020</v>
      </c>
      <c r="G150" s="49">
        <v>46256.15</v>
      </c>
      <c r="H150" s="49">
        <v>641067.62</v>
      </c>
    </row>
    <row r="151" spans="1:8" x14ac:dyDescent="0.2">
      <c r="A151" s="67">
        <v>35097</v>
      </c>
      <c r="B151" t="s">
        <v>292</v>
      </c>
      <c r="C151">
        <v>397.52319999999997</v>
      </c>
      <c r="F151">
        <v>2020</v>
      </c>
      <c r="G151" s="49">
        <v>36913.129999999997</v>
      </c>
      <c r="H151" s="49">
        <v>511581.9</v>
      </c>
    </row>
    <row r="152" spans="1:8" x14ac:dyDescent="0.2">
      <c r="A152" s="67">
        <v>35098</v>
      </c>
      <c r="B152" t="s">
        <v>293</v>
      </c>
      <c r="C152">
        <v>828.56719999999996</v>
      </c>
      <c r="F152">
        <v>2020</v>
      </c>
      <c r="G152" s="49">
        <v>76938.92</v>
      </c>
      <c r="H152" s="49">
        <v>1066302.5</v>
      </c>
    </row>
    <row r="153" spans="1:8" x14ac:dyDescent="0.2">
      <c r="A153" s="67">
        <v>35099</v>
      </c>
      <c r="B153" t="s">
        <v>294</v>
      </c>
      <c r="C153">
        <v>252.5883</v>
      </c>
      <c r="F153">
        <v>2020</v>
      </c>
      <c r="G153" s="49">
        <v>23454.79</v>
      </c>
      <c r="H153" s="49">
        <v>325061.78999999998</v>
      </c>
    </row>
    <row r="154" spans="1:8" x14ac:dyDescent="0.2">
      <c r="A154" s="67">
        <v>35102</v>
      </c>
      <c r="B154" t="s">
        <v>295</v>
      </c>
      <c r="C154" s="49">
        <v>2037.7501999999999</v>
      </c>
      <c r="F154">
        <v>2020</v>
      </c>
      <c r="G154" s="49">
        <v>189220.98</v>
      </c>
      <c r="H154" s="49">
        <v>2622428.37</v>
      </c>
    </row>
    <row r="155" spans="1:8" x14ac:dyDescent="0.2">
      <c r="A155" s="67">
        <v>36123</v>
      </c>
      <c r="B155" t="s">
        <v>296</v>
      </c>
      <c r="C155">
        <v>171.9862</v>
      </c>
      <c r="F155">
        <v>2020</v>
      </c>
      <c r="G155" s="49">
        <v>15970.26</v>
      </c>
      <c r="H155" s="49">
        <v>221333.06</v>
      </c>
    </row>
    <row r="156" spans="1:8" x14ac:dyDescent="0.2">
      <c r="A156" s="67">
        <v>36126</v>
      </c>
      <c r="B156" t="s">
        <v>297</v>
      </c>
      <c r="C156" s="49">
        <v>3125.7912999999999</v>
      </c>
      <c r="F156">
        <v>2020</v>
      </c>
      <c r="G156" s="49">
        <v>290254.07</v>
      </c>
      <c r="H156" s="49">
        <v>4022653.9</v>
      </c>
    </row>
    <row r="157" spans="1:8" x14ac:dyDescent="0.2">
      <c r="A157" s="67">
        <v>36131</v>
      </c>
      <c r="B157" t="s">
        <v>298</v>
      </c>
      <c r="C157" s="49">
        <v>3236.3359999999998</v>
      </c>
      <c r="F157">
        <v>2020</v>
      </c>
      <c r="G157" s="49">
        <v>300519</v>
      </c>
      <c r="H157" s="49">
        <v>4164916.45</v>
      </c>
    </row>
    <row r="158" spans="1:8" x14ac:dyDescent="0.2">
      <c r="A158" s="67">
        <v>36133</v>
      </c>
      <c r="B158" t="s">
        <v>1116</v>
      </c>
      <c r="C158">
        <v>449.0129</v>
      </c>
      <c r="F158">
        <v>2022</v>
      </c>
      <c r="G158" s="49">
        <v>41694.35</v>
      </c>
      <c r="H158" s="49">
        <v>577845.19999999995</v>
      </c>
    </row>
    <row r="159" spans="1:8" x14ac:dyDescent="0.2">
      <c r="A159" s="67">
        <v>36134</v>
      </c>
      <c r="B159" t="s">
        <v>300</v>
      </c>
      <c r="C159">
        <v>285.30799999999999</v>
      </c>
      <c r="F159">
        <v>2020</v>
      </c>
      <c r="G159" s="49">
        <v>26493.07</v>
      </c>
      <c r="H159" s="49">
        <v>367169.53</v>
      </c>
    </row>
    <row r="160" spans="1:8" x14ac:dyDescent="0.2">
      <c r="A160" s="67">
        <v>36135</v>
      </c>
      <c r="B160" t="s">
        <v>301</v>
      </c>
      <c r="C160">
        <v>106.75709999999999</v>
      </c>
      <c r="F160">
        <v>2022</v>
      </c>
      <c r="G160" s="49">
        <v>9913.23</v>
      </c>
      <c r="H160" s="49">
        <v>137388.21</v>
      </c>
    </row>
    <row r="161" spans="1:8" x14ac:dyDescent="0.2">
      <c r="A161" s="67">
        <v>36136</v>
      </c>
      <c r="B161" t="s">
        <v>302</v>
      </c>
      <c r="C161" s="49">
        <v>2131.0113000000001</v>
      </c>
      <c r="F161">
        <v>2020</v>
      </c>
      <c r="G161" s="49">
        <v>197881</v>
      </c>
      <c r="H161" s="49">
        <v>2742448.26</v>
      </c>
    </row>
    <row r="162" spans="1:8" x14ac:dyDescent="0.2">
      <c r="A162" s="67">
        <v>36137</v>
      </c>
      <c r="B162" t="s">
        <v>756</v>
      </c>
      <c r="C162" s="49">
        <v>1994.7099000000001</v>
      </c>
      <c r="F162">
        <v>2020</v>
      </c>
      <c r="G162" s="49">
        <v>185224.35</v>
      </c>
      <c r="H162" s="49">
        <v>2567038.7999999998</v>
      </c>
    </row>
    <row r="163" spans="1:8" x14ac:dyDescent="0.2">
      <c r="A163" s="67">
        <v>36138</v>
      </c>
      <c r="B163" t="s">
        <v>304</v>
      </c>
      <c r="C163">
        <v>494.60989999999998</v>
      </c>
      <c r="F163">
        <v>2020</v>
      </c>
      <c r="G163" s="49">
        <v>45928.38</v>
      </c>
      <c r="H163" s="49">
        <v>636525.04</v>
      </c>
    </row>
    <row r="164" spans="1:8" x14ac:dyDescent="0.2">
      <c r="A164" s="67">
        <v>36139</v>
      </c>
      <c r="B164" t="s">
        <v>305</v>
      </c>
      <c r="C164" s="49">
        <v>3721.9045000000001</v>
      </c>
      <c r="F164">
        <v>2020</v>
      </c>
      <c r="G164" s="49">
        <v>345607.83</v>
      </c>
      <c r="H164" s="49">
        <v>4789805.91</v>
      </c>
    </row>
    <row r="165" spans="1:8" x14ac:dyDescent="0.2">
      <c r="A165" s="67">
        <v>37037</v>
      </c>
      <c r="B165" t="s">
        <v>306</v>
      </c>
      <c r="C165" s="49">
        <v>1817.8056999999999</v>
      </c>
      <c r="F165">
        <v>2020</v>
      </c>
      <c r="G165" s="49">
        <v>168797.42</v>
      </c>
      <c r="H165" s="49">
        <v>2339376.65</v>
      </c>
    </row>
    <row r="166" spans="1:8" x14ac:dyDescent="0.2">
      <c r="A166" s="67">
        <v>37039</v>
      </c>
      <c r="B166" t="s">
        <v>307</v>
      </c>
      <c r="C166">
        <v>910.76869999999997</v>
      </c>
      <c r="F166">
        <v>2020</v>
      </c>
      <c r="G166" s="49">
        <v>84571.97</v>
      </c>
      <c r="H166" s="49">
        <v>1172089.53</v>
      </c>
    </row>
    <row r="167" spans="1:8" x14ac:dyDescent="0.2">
      <c r="A167" s="67">
        <v>38044</v>
      </c>
      <c r="B167" t="s">
        <v>308</v>
      </c>
      <c r="C167">
        <v>329.02319999999997</v>
      </c>
      <c r="F167">
        <v>2020</v>
      </c>
      <c r="G167" s="49">
        <v>30552.37</v>
      </c>
      <c r="H167" s="49">
        <v>423427.65</v>
      </c>
    </row>
    <row r="168" spans="1:8" x14ac:dyDescent="0.2">
      <c r="A168" s="67">
        <v>38045</v>
      </c>
      <c r="B168" t="s">
        <v>309</v>
      </c>
      <c r="C168">
        <v>346.11759999999998</v>
      </c>
      <c r="F168">
        <v>2022</v>
      </c>
      <c r="G168" s="49">
        <v>32139.71</v>
      </c>
      <c r="H168" s="49">
        <v>445426.83</v>
      </c>
    </row>
    <row r="169" spans="1:8" x14ac:dyDescent="0.2">
      <c r="A169" s="67">
        <v>38046</v>
      </c>
      <c r="B169" t="s">
        <v>310</v>
      </c>
      <c r="C169">
        <v>470.09109999999998</v>
      </c>
      <c r="F169">
        <v>2022</v>
      </c>
      <c r="G169" s="49">
        <v>43651.62</v>
      </c>
      <c r="H169" s="49">
        <v>604971.23</v>
      </c>
    </row>
    <row r="170" spans="1:8" x14ac:dyDescent="0.2">
      <c r="A170" s="67">
        <v>39133</v>
      </c>
      <c r="B170" t="s">
        <v>311</v>
      </c>
      <c r="C170" s="49">
        <v>4565.3049000000001</v>
      </c>
      <c r="F170">
        <v>2020</v>
      </c>
      <c r="G170" s="49">
        <v>423924.12</v>
      </c>
      <c r="H170" s="49">
        <v>5875197.5999999996</v>
      </c>
    </row>
    <row r="171" spans="1:8" x14ac:dyDescent="0.2">
      <c r="A171" s="67">
        <v>39134</v>
      </c>
      <c r="B171" t="s">
        <v>312</v>
      </c>
      <c r="C171" s="49">
        <v>4876.9288999999999</v>
      </c>
      <c r="F171">
        <v>2020</v>
      </c>
      <c r="G171" s="49">
        <v>452860.84</v>
      </c>
      <c r="H171" s="49">
        <v>6276233.8099999996</v>
      </c>
    </row>
    <row r="172" spans="1:8" x14ac:dyDescent="0.2">
      <c r="A172" s="67">
        <v>39135</v>
      </c>
      <c r="B172" t="s">
        <v>313</v>
      </c>
      <c r="C172">
        <v>711.75009999999997</v>
      </c>
      <c r="F172">
        <v>2020</v>
      </c>
      <c r="G172" s="49">
        <v>66091.539999999994</v>
      </c>
      <c r="H172" s="49">
        <v>915967.84</v>
      </c>
    </row>
    <row r="173" spans="1:8" x14ac:dyDescent="0.2">
      <c r="A173" s="67">
        <v>39136</v>
      </c>
      <c r="B173" t="s">
        <v>314</v>
      </c>
      <c r="C173">
        <v>263.09780000000001</v>
      </c>
      <c r="F173">
        <v>2020</v>
      </c>
      <c r="G173" s="49">
        <v>24430.68</v>
      </c>
      <c r="H173" s="49">
        <v>338586.71</v>
      </c>
    </row>
    <row r="174" spans="1:8" x14ac:dyDescent="0.2">
      <c r="A174" s="67">
        <v>39137</v>
      </c>
      <c r="B174" t="s">
        <v>315</v>
      </c>
      <c r="C174" s="49">
        <v>1241.4681</v>
      </c>
      <c r="F174">
        <v>2022</v>
      </c>
      <c r="G174" s="49">
        <v>115279.98</v>
      </c>
      <c r="H174" s="49">
        <v>1597674.32</v>
      </c>
    </row>
    <row r="175" spans="1:8" x14ac:dyDescent="0.2">
      <c r="A175" s="67">
        <v>39139</v>
      </c>
      <c r="B175" t="s">
        <v>316</v>
      </c>
      <c r="C175" s="49">
        <v>2225.8341999999998</v>
      </c>
      <c r="F175">
        <v>2022</v>
      </c>
      <c r="G175" s="49">
        <v>206686.04</v>
      </c>
      <c r="H175" s="49">
        <v>2864478.06</v>
      </c>
    </row>
    <row r="176" spans="1:8" x14ac:dyDescent="0.2">
      <c r="A176" s="67">
        <v>39141</v>
      </c>
      <c r="B176" t="s">
        <v>317</v>
      </c>
      <c r="C176" s="49">
        <v>25814.633999999998</v>
      </c>
      <c r="F176">
        <v>2020</v>
      </c>
      <c r="G176" s="49">
        <v>2397089.84</v>
      </c>
      <c r="H176" s="49">
        <v>33221455.960000001</v>
      </c>
    </row>
    <row r="177" spans="1:8" x14ac:dyDescent="0.2">
      <c r="A177" s="67">
        <v>39142</v>
      </c>
      <c r="B177" t="s">
        <v>318</v>
      </c>
      <c r="C177" s="49">
        <v>1164.4656</v>
      </c>
      <c r="F177">
        <v>2022</v>
      </c>
      <c r="G177" s="49">
        <v>108129.7</v>
      </c>
      <c r="H177" s="49">
        <v>1498578</v>
      </c>
    </row>
    <row r="178" spans="1:8" x14ac:dyDescent="0.2">
      <c r="A178" s="67">
        <v>40100</v>
      </c>
      <c r="B178" t="s">
        <v>757</v>
      </c>
      <c r="C178">
        <v>121.50109999999999</v>
      </c>
      <c r="F178">
        <v>2022</v>
      </c>
      <c r="G178" s="49">
        <v>11282.33</v>
      </c>
      <c r="H178" s="49">
        <v>156362.60999999999</v>
      </c>
    </row>
    <row r="179" spans="1:8" x14ac:dyDescent="0.2">
      <c r="A179" s="67">
        <v>40101</v>
      </c>
      <c r="B179" t="s">
        <v>320</v>
      </c>
      <c r="C179">
        <v>54.761899999999997</v>
      </c>
      <c r="F179">
        <v>2021</v>
      </c>
      <c r="G179" s="49">
        <v>5085.07</v>
      </c>
      <c r="H179" s="49">
        <v>70474.37</v>
      </c>
    </row>
    <row r="180" spans="1:8" x14ac:dyDescent="0.2">
      <c r="A180" s="67">
        <v>40103</v>
      </c>
      <c r="B180" t="s">
        <v>321</v>
      </c>
      <c r="C180">
        <v>81.507400000000004</v>
      </c>
      <c r="F180">
        <v>2022</v>
      </c>
      <c r="G180" s="49">
        <v>7568.6</v>
      </c>
      <c r="H180" s="49">
        <v>104893.78</v>
      </c>
    </row>
    <row r="181" spans="1:8" x14ac:dyDescent="0.2">
      <c r="A181" s="67">
        <v>40104</v>
      </c>
      <c r="B181" t="s">
        <v>322</v>
      </c>
      <c r="C181">
        <v>75.851799999999997</v>
      </c>
      <c r="F181">
        <v>2021</v>
      </c>
      <c r="G181" s="49">
        <v>7043.43</v>
      </c>
      <c r="H181" s="49">
        <v>97615.45</v>
      </c>
    </row>
    <row r="182" spans="1:8" x14ac:dyDescent="0.2">
      <c r="A182" s="67">
        <v>40107</v>
      </c>
      <c r="B182" t="s">
        <v>323</v>
      </c>
      <c r="C182" s="49">
        <v>1171.8413</v>
      </c>
      <c r="F182">
        <v>2020</v>
      </c>
      <c r="G182" s="49">
        <v>108814.59</v>
      </c>
      <c r="H182" s="49">
        <v>1508069.96</v>
      </c>
    </row>
    <row r="183" spans="1:8" x14ac:dyDescent="0.2">
      <c r="A183" s="67">
        <v>41001</v>
      </c>
      <c r="B183" t="s">
        <v>324</v>
      </c>
      <c r="C183">
        <v>100.46559999999999</v>
      </c>
      <c r="F183">
        <v>2020</v>
      </c>
      <c r="G183" s="49">
        <v>9329.01</v>
      </c>
      <c r="H183" s="49">
        <v>129291.53</v>
      </c>
    </row>
    <row r="184" spans="1:8" x14ac:dyDescent="0.2">
      <c r="A184" s="67">
        <v>41002</v>
      </c>
      <c r="B184" t="s">
        <v>325</v>
      </c>
      <c r="C184">
        <v>835.89449999999999</v>
      </c>
      <c r="F184">
        <v>2020</v>
      </c>
      <c r="G184" s="49">
        <v>77619.31</v>
      </c>
      <c r="H184" s="49">
        <v>1075732.17</v>
      </c>
    </row>
    <row r="185" spans="1:8" x14ac:dyDescent="0.2">
      <c r="A185" s="67">
        <v>41003</v>
      </c>
      <c r="B185" t="s">
        <v>326</v>
      </c>
      <c r="C185">
        <v>214.15899999999999</v>
      </c>
      <c r="F185">
        <v>2020</v>
      </c>
      <c r="G185" s="49">
        <v>19886.330000000002</v>
      </c>
      <c r="H185" s="49">
        <v>275606.21999999997</v>
      </c>
    </row>
    <row r="186" spans="1:8" x14ac:dyDescent="0.2">
      <c r="A186" s="67">
        <v>41004</v>
      </c>
      <c r="B186" t="s">
        <v>327</v>
      </c>
      <c r="C186">
        <v>137.21600000000001</v>
      </c>
      <c r="F186">
        <v>2022</v>
      </c>
      <c r="G186" s="49">
        <v>12741.58</v>
      </c>
      <c r="H186" s="49">
        <v>176586.48</v>
      </c>
    </row>
    <row r="187" spans="1:8" x14ac:dyDescent="0.2">
      <c r="A187" s="67">
        <v>41005</v>
      </c>
      <c r="B187" t="s">
        <v>328</v>
      </c>
      <c r="C187">
        <v>82.486199999999997</v>
      </c>
      <c r="F187">
        <v>2020</v>
      </c>
      <c r="G187" s="49">
        <v>7659.49</v>
      </c>
      <c r="H187" s="49">
        <v>106153.42</v>
      </c>
    </row>
    <row r="188" spans="1:8" x14ac:dyDescent="0.2">
      <c r="A188" s="67">
        <v>42111</v>
      </c>
      <c r="B188" t="s">
        <v>329</v>
      </c>
      <c r="C188">
        <v>734.12</v>
      </c>
      <c r="F188">
        <v>2020</v>
      </c>
      <c r="G188" s="49">
        <v>68168.759999999995</v>
      </c>
      <c r="H188" s="49">
        <v>944756.19</v>
      </c>
    </row>
    <row r="189" spans="1:8" x14ac:dyDescent="0.2">
      <c r="A189" s="67">
        <v>42113</v>
      </c>
      <c r="B189" t="s">
        <v>330</v>
      </c>
      <c r="C189">
        <v>73.053299999999993</v>
      </c>
      <c r="F189">
        <v>2020</v>
      </c>
      <c r="G189" s="49">
        <v>6783.57</v>
      </c>
      <c r="H189" s="49">
        <v>94014</v>
      </c>
    </row>
    <row r="190" spans="1:8" x14ac:dyDescent="0.2">
      <c r="A190" s="67">
        <v>42117</v>
      </c>
      <c r="B190" t="s">
        <v>331</v>
      </c>
      <c r="C190">
        <v>96.697699999999998</v>
      </c>
      <c r="F190">
        <v>2022</v>
      </c>
      <c r="G190" s="49">
        <v>8979.1299999999992</v>
      </c>
      <c r="H190" s="49">
        <v>124442.53</v>
      </c>
    </row>
    <row r="191" spans="1:8" x14ac:dyDescent="0.2">
      <c r="A191" s="67">
        <v>42118</v>
      </c>
      <c r="B191" t="s">
        <v>332</v>
      </c>
      <c r="C191">
        <v>143.23099999999999</v>
      </c>
      <c r="F191">
        <v>2022</v>
      </c>
      <c r="G191" s="49">
        <v>13300.11</v>
      </c>
      <c r="H191" s="49">
        <v>184327.32</v>
      </c>
    </row>
    <row r="192" spans="1:8" x14ac:dyDescent="0.2">
      <c r="A192" s="67">
        <v>42119</v>
      </c>
      <c r="B192" t="s">
        <v>333</v>
      </c>
      <c r="C192">
        <v>63.484200000000001</v>
      </c>
      <c r="F192">
        <v>2022</v>
      </c>
      <c r="G192" s="49">
        <v>5895</v>
      </c>
      <c r="H192" s="49">
        <v>81699.3</v>
      </c>
    </row>
    <row r="193" spans="1:8" x14ac:dyDescent="0.2">
      <c r="A193" s="67">
        <v>42121</v>
      </c>
      <c r="B193" t="s">
        <v>334</v>
      </c>
      <c r="C193">
        <v>106.57980000000001</v>
      </c>
      <c r="F193">
        <v>2020</v>
      </c>
      <c r="G193" s="49">
        <v>9896.77</v>
      </c>
      <c r="H193" s="49">
        <v>137160.04</v>
      </c>
    </row>
    <row r="194" spans="1:8" x14ac:dyDescent="0.2">
      <c r="A194" s="67">
        <v>42124</v>
      </c>
      <c r="B194" t="s">
        <v>335</v>
      </c>
      <c r="C194" s="49">
        <v>1728.9930999999999</v>
      </c>
      <c r="F194">
        <v>2020</v>
      </c>
      <c r="G194" s="49">
        <v>160550.48000000001</v>
      </c>
      <c r="H194" s="49">
        <v>2225081.64</v>
      </c>
    </row>
    <row r="195" spans="1:8" x14ac:dyDescent="0.2">
      <c r="A195" s="67">
        <v>43001</v>
      </c>
      <c r="B195" t="s">
        <v>336</v>
      </c>
      <c r="C195">
        <v>727.28740000000005</v>
      </c>
      <c r="F195">
        <v>2020</v>
      </c>
      <c r="G195" s="49">
        <v>67534.3</v>
      </c>
      <c r="H195" s="49">
        <v>935963.16</v>
      </c>
    </row>
    <row r="196" spans="1:8" x14ac:dyDescent="0.2">
      <c r="A196" s="67">
        <v>43002</v>
      </c>
      <c r="B196" t="s">
        <v>337</v>
      </c>
      <c r="C196">
        <v>326.53039999999999</v>
      </c>
      <c r="F196">
        <v>2020</v>
      </c>
      <c r="G196" s="49">
        <v>30320.9</v>
      </c>
      <c r="H196" s="49">
        <v>420219.61</v>
      </c>
    </row>
    <row r="197" spans="1:8" x14ac:dyDescent="0.2">
      <c r="A197" s="67">
        <v>43003</v>
      </c>
      <c r="B197" t="s">
        <v>338</v>
      </c>
      <c r="C197">
        <v>358.54520000000002</v>
      </c>
      <c r="F197">
        <v>2022</v>
      </c>
      <c r="G197" s="49">
        <v>33293.71</v>
      </c>
      <c r="H197" s="49">
        <v>461420.2</v>
      </c>
    </row>
    <row r="198" spans="1:8" x14ac:dyDescent="0.2">
      <c r="A198" s="67">
        <v>43004</v>
      </c>
      <c r="B198" t="s">
        <v>339</v>
      </c>
      <c r="C198">
        <v>261.83920000000001</v>
      </c>
      <c r="F198">
        <v>2021</v>
      </c>
      <c r="G198" s="49">
        <v>24313.81</v>
      </c>
      <c r="H198" s="49">
        <v>336966.99</v>
      </c>
    </row>
    <row r="199" spans="1:8" x14ac:dyDescent="0.2">
      <c r="A199" s="67">
        <v>44078</v>
      </c>
      <c r="B199" t="s">
        <v>340</v>
      </c>
      <c r="C199">
        <v>61.7042</v>
      </c>
      <c r="F199">
        <v>2022</v>
      </c>
      <c r="G199" s="49">
        <v>5729.72</v>
      </c>
      <c r="H199" s="49">
        <v>79408.58</v>
      </c>
    </row>
    <row r="200" spans="1:8" x14ac:dyDescent="0.2">
      <c r="A200" s="67">
        <v>44083</v>
      </c>
      <c r="B200" t="s">
        <v>341</v>
      </c>
      <c r="C200">
        <v>253.80189999999999</v>
      </c>
      <c r="F200">
        <v>2021</v>
      </c>
      <c r="G200" s="49">
        <v>23567.49</v>
      </c>
      <c r="H200" s="49">
        <v>326623.59999999998</v>
      </c>
    </row>
    <row r="201" spans="1:8" x14ac:dyDescent="0.2">
      <c r="A201" s="67">
        <v>44084</v>
      </c>
      <c r="B201" t="s">
        <v>342</v>
      </c>
      <c r="C201">
        <v>268.78590000000003</v>
      </c>
      <c r="F201">
        <v>2022</v>
      </c>
      <c r="G201" s="49">
        <v>24958.87</v>
      </c>
      <c r="H201" s="49">
        <v>345906.86</v>
      </c>
    </row>
    <row r="202" spans="1:8" x14ac:dyDescent="0.2">
      <c r="A202" s="67">
        <v>45076</v>
      </c>
      <c r="B202" t="s">
        <v>343</v>
      </c>
      <c r="C202">
        <v>441.86040000000003</v>
      </c>
      <c r="F202">
        <v>2020</v>
      </c>
      <c r="G202" s="49">
        <v>41030.18</v>
      </c>
      <c r="H202" s="49">
        <v>568640.48</v>
      </c>
    </row>
    <row r="203" spans="1:8" x14ac:dyDescent="0.2">
      <c r="A203" s="67">
        <v>45077</v>
      </c>
      <c r="B203" t="s">
        <v>344</v>
      </c>
      <c r="C203">
        <v>602.5874</v>
      </c>
      <c r="F203">
        <v>2022</v>
      </c>
      <c r="G203" s="49">
        <v>55954.93</v>
      </c>
      <c r="H203" s="49">
        <v>775483.81</v>
      </c>
    </row>
    <row r="204" spans="1:8" x14ac:dyDescent="0.2">
      <c r="A204" s="67">
        <v>45078</v>
      </c>
      <c r="B204" t="s">
        <v>345</v>
      </c>
      <c r="C204">
        <v>314.40350000000001</v>
      </c>
      <c r="F204">
        <v>2020</v>
      </c>
      <c r="G204" s="49">
        <v>29194.81</v>
      </c>
      <c r="H204" s="49">
        <v>404613.21</v>
      </c>
    </row>
    <row r="205" spans="1:8" x14ac:dyDescent="0.2">
      <c r="A205" s="67">
        <v>46128</v>
      </c>
      <c r="B205" t="s">
        <v>346</v>
      </c>
      <c r="C205">
        <v>301.6497</v>
      </c>
      <c r="F205">
        <v>2022</v>
      </c>
      <c r="G205" s="49">
        <v>28010.52</v>
      </c>
      <c r="H205" s="49">
        <v>388200.05</v>
      </c>
    </row>
    <row r="206" spans="1:8" x14ac:dyDescent="0.2">
      <c r="A206" s="67">
        <v>46130</v>
      </c>
      <c r="B206" t="s">
        <v>347</v>
      </c>
      <c r="C206" s="49">
        <v>1301.0001</v>
      </c>
      <c r="F206">
        <v>2022</v>
      </c>
      <c r="G206" s="49">
        <v>120807.99</v>
      </c>
      <c r="H206" s="49">
        <v>1674287.44</v>
      </c>
    </row>
    <row r="207" spans="1:8" x14ac:dyDescent="0.2">
      <c r="A207" s="67">
        <v>46131</v>
      </c>
      <c r="B207" t="s">
        <v>348</v>
      </c>
      <c r="C207" s="49">
        <v>1346.2057</v>
      </c>
      <c r="F207">
        <v>2020</v>
      </c>
      <c r="G207" s="49">
        <v>125005.69</v>
      </c>
      <c r="H207" s="49">
        <v>1732463.59</v>
      </c>
    </row>
    <row r="208" spans="1:8" x14ac:dyDescent="0.2">
      <c r="A208" s="67">
        <v>46132</v>
      </c>
      <c r="B208" t="s">
        <v>349</v>
      </c>
      <c r="C208">
        <v>578.15290000000005</v>
      </c>
      <c r="F208">
        <v>2020</v>
      </c>
      <c r="G208" s="49">
        <v>53686</v>
      </c>
      <c r="H208" s="49">
        <v>744038.48</v>
      </c>
    </row>
    <row r="209" spans="1:8" x14ac:dyDescent="0.2">
      <c r="A209" s="67">
        <v>46134</v>
      </c>
      <c r="B209" t="s">
        <v>350</v>
      </c>
      <c r="C209" s="49">
        <v>2285.7080000000001</v>
      </c>
      <c r="F209">
        <v>2020</v>
      </c>
      <c r="G209" s="49">
        <v>212245.79</v>
      </c>
      <c r="H209" s="49">
        <v>2941531.06</v>
      </c>
    </row>
    <row r="210" spans="1:8" x14ac:dyDescent="0.2">
      <c r="A210" s="67">
        <v>46135</v>
      </c>
      <c r="B210" t="s">
        <v>351</v>
      </c>
      <c r="C210">
        <v>324.6395</v>
      </c>
      <c r="F210">
        <v>2021</v>
      </c>
      <c r="G210" s="49">
        <v>30145.3</v>
      </c>
      <c r="H210" s="49">
        <v>417786.16</v>
      </c>
    </row>
    <row r="211" spans="1:8" x14ac:dyDescent="0.2">
      <c r="A211" s="67">
        <v>46137</v>
      </c>
      <c r="B211" t="s">
        <v>352</v>
      </c>
      <c r="C211">
        <v>318.83670000000001</v>
      </c>
      <c r="F211">
        <v>2020</v>
      </c>
      <c r="G211" s="49">
        <v>29606.47</v>
      </c>
      <c r="H211" s="49">
        <v>410318.4</v>
      </c>
    </row>
    <row r="212" spans="1:8" x14ac:dyDescent="0.2">
      <c r="A212" s="67">
        <v>46140</v>
      </c>
      <c r="B212" t="s">
        <v>353</v>
      </c>
      <c r="C212">
        <v>717.10239999999999</v>
      </c>
      <c r="D212" t="s">
        <v>737</v>
      </c>
      <c r="F212">
        <v>2022</v>
      </c>
      <c r="G212" s="49">
        <v>67671.56</v>
      </c>
      <c r="H212" s="49">
        <v>922855.84</v>
      </c>
    </row>
    <row r="213" spans="1:8" x14ac:dyDescent="0.2">
      <c r="A213" s="67">
        <v>47060</v>
      </c>
      <c r="B213" t="s">
        <v>354</v>
      </c>
      <c r="C213">
        <v>331.28160000000003</v>
      </c>
      <c r="F213">
        <v>2022</v>
      </c>
      <c r="G213" s="49">
        <v>30762.080000000002</v>
      </c>
      <c r="H213" s="49">
        <v>426334.04</v>
      </c>
    </row>
    <row r="214" spans="1:8" x14ac:dyDescent="0.2">
      <c r="A214" s="67">
        <v>47062</v>
      </c>
      <c r="B214" t="s">
        <v>355</v>
      </c>
      <c r="C214" s="49">
        <v>1016.5257</v>
      </c>
      <c r="F214">
        <v>2022</v>
      </c>
      <c r="G214" s="49">
        <v>94392.33</v>
      </c>
      <c r="H214" s="49">
        <v>1308190.69</v>
      </c>
    </row>
    <row r="215" spans="1:8" x14ac:dyDescent="0.2">
      <c r="A215" s="67">
        <v>47064</v>
      </c>
      <c r="B215" t="s">
        <v>356</v>
      </c>
      <c r="C215">
        <v>170.87790000000001</v>
      </c>
      <c r="F215">
        <v>2020</v>
      </c>
      <c r="G215" s="49">
        <v>15867.34</v>
      </c>
      <c r="H215" s="49">
        <v>219906.76</v>
      </c>
    </row>
    <row r="216" spans="1:8" x14ac:dyDescent="0.2">
      <c r="A216" s="67">
        <v>47065</v>
      </c>
      <c r="B216" t="s">
        <v>357</v>
      </c>
      <c r="C216">
        <v>359.63279999999997</v>
      </c>
      <c r="F216">
        <v>2020</v>
      </c>
      <c r="G216" s="49">
        <v>33394.71</v>
      </c>
      <c r="H216" s="49">
        <v>462819.86</v>
      </c>
    </row>
    <row r="217" spans="1:8" x14ac:dyDescent="0.2">
      <c r="A217" s="67">
        <v>48066</v>
      </c>
      <c r="B217" t="s">
        <v>358</v>
      </c>
      <c r="C217" s="49">
        <v>4935.3386</v>
      </c>
      <c r="F217">
        <v>2020</v>
      </c>
      <c r="G217" s="49">
        <v>458284.63</v>
      </c>
      <c r="H217" s="49">
        <v>6351402.6200000001</v>
      </c>
    </row>
    <row r="218" spans="1:8" x14ac:dyDescent="0.2">
      <c r="A218" s="67">
        <v>48068</v>
      </c>
      <c r="B218" t="s">
        <v>359</v>
      </c>
      <c r="C218" s="49">
        <v>14046.4982</v>
      </c>
      <c r="F218">
        <v>2020</v>
      </c>
      <c r="G218" s="49">
        <v>1304326.77</v>
      </c>
      <c r="H218" s="49">
        <v>18076766.899999999</v>
      </c>
    </row>
    <row r="219" spans="1:8" x14ac:dyDescent="0.2">
      <c r="A219" s="67">
        <v>48069</v>
      </c>
      <c r="B219" t="s">
        <v>360</v>
      </c>
      <c r="C219" s="49">
        <v>4267.0120999999999</v>
      </c>
      <c r="F219">
        <v>2020</v>
      </c>
      <c r="G219" s="49">
        <v>396225.31</v>
      </c>
      <c r="H219" s="49">
        <v>5491317.6200000001</v>
      </c>
    </row>
    <row r="220" spans="1:8" x14ac:dyDescent="0.2">
      <c r="A220" s="67">
        <v>48070</v>
      </c>
      <c r="B220" t="s">
        <v>361</v>
      </c>
      <c r="C220" s="49">
        <v>1928.8957</v>
      </c>
      <c r="F220">
        <v>2020</v>
      </c>
      <c r="G220" s="49">
        <v>179112.99</v>
      </c>
      <c r="H220" s="49">
        <v>2482340.9700000002</v>
      </c>
    </row>
    <row r="221" spans="1:8" x14ac:dyDescent="0.2">
      <c r="A221" s="67">
        <v>48071</v>
      </c>
      <c r="B221" t="s">
        <v>362</v>
      </c>
      <c r="C221" s="49">
        <v>17175.104599999999</v>
      </c>
      <c r="F221">
        <v>2020</v>
      </c>
      <c r="G221" s="49">
        <v>1594842.24</v>
      </c>
      <c r="H221" s="49">
        <v>22103043.609999999</v>
      </c>
    </row>
    <row r="222" spans="1:8" x14ac:dyDescent="0.2">
      <c r="A222" s="67">
        <v>48072</v>
      </c>
      <c r="B222" t="s">
        <v>363</v>
      </c>
      <c r="C222" s="49">
        <v>5841.4956000000002</v>
      </c>
      <c r="F222">
        <v>2020</v>
      </c>
      <c r="G222" s="49">
        <v>542428.36</v>
      </c>
      <c r="H222" s="49">
        <v>7517557.2400000002</v>
      </c>
    </row>
    <row r="223" spans="1:8" x14ac:dyDescent="0.2">
      <c r="A223" s="67">
        <v>48073</v>
      </c>
      <c r="B223" t="s">
        <v>364</v>
      </c>
      <c r="C223" s="49">
        <v>9106.1258999999991</v>
      </c>
      <c r="F223">
        <v>2020</v>
      </c>
      <c r="G223" s="49">
        <v>845574.71</v>
      </c>
      <c r="H223" s="49">
        <v>11718886.289999999</v>
      </c>
    </row>
    <row r="224" spans="1:8" x14ac:dyDescent="0.2">
      <c r="A224" s="67">
        <v>48074</v>
      </c>
      <c r="B224" t="s">
        <v>365</v>
      </c>
      <c r="C224" s="49">
        <v>4429.9850999999999</v>
      </c>
      <c r="F224">
        <v>2020</v>
      </c>
      <c r="G224" s="49">
        <v>411358.62</v>
      </c>
      <c r="H224" s="49">
        <v>5701051.3799999999</v>
      </c>
    </row>
    <row r="225" spans="1:8" x14ac:dyDescent="0.2">
      <c r="A225" s="67">
        <v>48075</v>
      </c>
      <c r="B225" t="s">
        <v>366</v>
      </c>
      <c r="C225">
        <v>652.68949999999995</v>
      </c>
      <c r="F225">
        <v>2021</v>
      </c>
      <c r="G225" s="49">
        <v>60607.31</v>
      </c>
      <c r="H225" s="49">
        <v>839961.38</v>
      </c>
    </row>
    <row r="226" spans="1:8" x14ac:dyDescent="0.2">
      <c r="A226" s="67">
        <v>48077</v>
      </c>
      <c r="B226" t="s">
        <v>367</v>
      </c>
      <c r="C226" s="49">
        <v>15428.782999999999</v>
      </c>
      <c r="F226">
        <v>2020</v>
      </c>
      <c r="G226" s="49">
        <v>1432682.68</v>
      </c>
      <c r="H226" s="49">
        <v>19855661.52</v>
      </c>
    </row>
    <row r="227" spans="1:8" x14ac:dyDescent="0.2">
      <c r="A227" s="67">
        <v>48078</v>
      </c>
      <c r="B227" t="s">
        <v>368</v>
      </c>
      <c r="C227" s="49">
        <v>17391.2621</v>
      </c>
      <c r="F227">
        <v>2020</v>
      </c>
      <c r="G227" s="49">
        <v>1614914.15</v>
      </c>
      <c r="H227" s="49">
        <v>22381221.75</v>
      </c>
    </row>
    <row r="228" spans="1:8" x14ac:dyDescent="0.2">
      <c r="A228" s="67">
        <v>48080</v>
      </c>
      <c r="B228" t="s">
        <v>369</v>
      </c>
      <c r="C228" s="49">
        <v>2754.5603000000001</v>
      </c>
      <c r="F228">
        <v>2020</v>
      </c>
      <c r="G228" s="49">
        <v>255782.38</v>
      </c>
      <c r="H228" s="49">
        <v>3544908.04</v>
      </c>
    </row>
    <row r="229" spans="1:8" x14ac:dyDescent="0.2">
      <c r="A229" s="67">
        <v>48901</v>
      </c>
      <c r="B229" t="s">
        <v>1117</v>
      </c>
      <c r="C229" s="49">
        <v>1270.9894999999999</v>
      </c>
      <c r="F229">
        <v>2020</v>
      </c>
      <c r="G229" s="49">
        <v>118021.28</v>
      </c>
      <c r="H229" s="49">
        <v>1635666.1</v>
      </c>
    </row>
    <row r="230" spans="1:8" x14ac:dyDescent="0.2">
      <c r="A230" s="67">
        <v>48902</v>
      </c>
      <c r="B230" t="s">
        <v>1118</v>
      </c>
      <c r="C230" s="49">
        <v>2175.8166000000001</v>
      </c>
      <c r="F230">
        <v>2022</v>
      </c>
      <c r="G230" s="49">
        <v>202041.52</v>
      </c>
      <c r="H230" s="49">
        <v>2800109.25</v>
      </c>
    </row>
    <row r="231" spans="1:8" x14ac:dyDescent="0.2">
      <c r="A231" s="67">
        <v>48904</v>
      </c>
      <c r="B231" t="s">
        <v>1094</v>
      </c>
      <c r="C231" s="49">
        <v>1185.7925</v>
      </c>
      <c r="F231">
        <v>2020</v>
      </c>
      <c r="G231" s="49">
        <v>110110.07</v>
      </c>
      <c r="H231" s="49">
        <v>1526024.09</v>
      </c>
    </row>
    <row r="232" spans="1:8" x14ac:dyDescent="0.2">
      <c r="A232" s="67">
        <v>48905</v>
      </c>
      <c r="B232" t="s">
        <v>1095</v>
      </c>
      <c r="C232">
        <v>308.84899999999999</v>
      </c>
      <c r="F232">
        <v>2020</v>
      </c>
      <c r="G232" s="49">
        <v>28679.040000000001</v>
      </c>
      <c r="H232" s="49">
        <v>397465</v>
      </c>
    </row>
    <row r="233" spans="1:8" x14ac:dyDescent="0.2">
      <c r="A233" s="67">
        <v>48909</v>
      </c>
      <c r="B233" t="s">
        <v>1119</v>
      </c>
      <c r="C233">
        <v>709.50199999999995</v>
      </c>
      <c r="F233">
        <v>2020</v>
      </c>
      <c r="G233" s="49">
        <v>65882.789999999994</v>
      </c>
      <c r="H233" s="49">
        <v>913074.71</v>
      </c>
    </row>
    <row r="234" spans="1:8" x14ac:dyDescent="0.2">
      <c r="A234" s="67">
        <v>48910</v>
      </c>
      <c r="B234" t="s">
        <v>1120</v>
      </c>
      <c r="C234">
        <v>580.38639999999998</v>
      </c>
      <c r="F234">
        <v>2020</v>
      </c>
      <c r="G234" s="49">
        <v>53893.4</v>
      </c>
      <c r="H234" s="49">
        <v>746912.83</v>
      </c>
    </row>
    <row r="235" spans="1:8" x14ac:dyDescent="0.2">
      <c r="A235" s="67">
        <v>48912</v>
      </c>
      <c r="B235" t="s">
        <v>1096</v>
      </c>
      <c r="C235">
        <v>968.995</v>
      </c>
      <c r="F235">
        <v>2020</v>
      </c>
      <c r="G235" s="49">
        <v>89978.74</v>
      </c>
      <c r="H235" s="49">
        <v>1247022.32</v>
      </c>
    </row>
    <row r="236" spans="1:8" x14ac:dyDescent="0.2">
      <c r="A236" s="67">
        <v>48913</v>
      </c>
      <c r="B236" t="s">
        <v>1097</v>
      </c>
      <c r="C236">
        <v>202.98949999999999</v>
      </c>
      <c r="F236">
        <v>2020</v>
      </c>
      <c r="G236" s="49">
        <v>18849.150000000001</v>
      </c>
      <c r="H236" s="49">
        <v>261231.93</v>
      </c>
    </row>
    <row r="237" spans="1:8" x14ac:dyDescent="0.2">
      <c r="A237" s="67">
        <v>48914</v>
      </c>
      <c r="B237" t="s">
        <v>1121</v>
      </c>
      <c r="C237" s="49">
        <v>1263.6459</v>
      </c>
      <c r="F237">
        <v>2022</v>
      </c>
      <c r="G237" s="49">
        <v>117339.37</v>
      </c>
      <c r="H237" s="49">
        <v>1626215.45</v>
      </c>
    </row>
    <row r="238" spans="1:8" x14ac:dyDescent="0.2">
      <c r="A238" s="67">
        <v>48915</v>
      </c>
      <c r="B238" t="s">
        <v>1122</v>
      </c>
      <c r="C238">
        <v>511.95609999999999</v>
      </c>
      <c r="F238">
        <v>2022</v>
      </c>
      <c r="G238" s="49">
        <v>47539.11</v>
      </c>
      <c r="H238" s="49">
        <v>658848.27</v>
      </c>
    </row>
    <row r="239" spans="1:8" x14ac:dyDescent="0.2">
      <c r="A239" s="67">
        <v>48916</v>
      </c>
      <c r="B239" t="s">
        <v>1098</v>
      </c>
      <c r="C239">
        <v>819.85789999999997</v>
      </c>
      <c r="F239">
        <v>2020</v>
      </c>
      <c r="G239" s="49">
        <v>76130.19</v>
      </c>
      <c r="H239" s="49">
        <v>1055094.3</v>
      </c>
    </row>
    <row r="240" spans="1:8" x14ac:dyDescent="0.2">
      <c r="A240" s="67">
        <v>48918</v>
      </c>
      <c r="B240" t="s">
        <v>1123</v>
      </c>
      <c r="C240">
        <v>768.11530000000005</v>
      </c>
      <c r="F240">
        <v>2022</v>
      </c>
      <c r="G240" s="49">
        <v>71325.490000000005</v>
      </c>
      <c r="H240" s="49">
        <v>988505.54</v>
      </c>
    </row>
    <row r="241" spans="1:8" x14ac:dyDescent="0.2">
      <c r="A241" s="67">
        <v>48922</v>
      </c>
      <c r="B241" t="s">
        <v>1099</v>
      </c>
      <c r="C241" s="49">
        <v>2166.7339999999999</v>
      </c>
      <c r="F241">
        <v>2020</v>
      </c>
      <c r="G241" s="49">
        <v>201198.13</v>
      </c>
      <c r="H241" s="49">
        <v>2788420.64</v>
      </c>
    </row>
    <row r="242" spans="1:8" x14ac:dyDescent="0.2">
      <c r="A242" s="67">
        <v>48923</v>
      </c>
      <c r="B242" t="s">
        <v>1100</v>
      </c>
      <c r="C242">
        <v>161.39750000000001</v>
      </c>
      <c r="F242">
        <v>2021</v>
      </c>
      <c r="G242" s="49">
        <v>14987.02</v>
      </c>
      <c r="H242" s="49">
        <v>207706.22</v>
      </c>
    </row>
    <row r="243" spans="1:8" x14ac:dyDescent="0.2">
      <c r="A243" s="67">
        <v>48924</v>
      </c>
      <c r="B243" t="s">
        <v>1124</v>
      </c>
      <c r="C243" s="49">
        <v>1232.4233999999999</v>
      </c>
      <c r="F243">
        <v>2020</v>
      </c>
      <c r="G243" s="49">
        <v>114440.11</v>
      </c>
      <c r="H243" s="49">
        <v>1586034.48</v>
      </c>
    </row>
    <row r="244" spans="1:8" x14ac:dyDescent="0.2">
      <c r="A244" s="67">
        <v>48925</v>
      </c>
      <c r="B244" t="s">
        <v>1125</v>
      </c>
      <c r="C244">
        <v>123.5855</v>
      </c>
      <c r="F244">
        <v>2022</v>
      </c>
      <c r="G244" s="49">
        <v>11475.88</v>
      </c>
      <c r="H244" s="49">
        <v>159045.07</v>
      </c>
    </row>
    <row r="245" spans="1:8" x14ac:dyDescent="0.2">
      <c r="A245" s="67">
        <v>48926</v>
      </c>
      <c r="B245" t="s">
        <v>1126</v>
      </c>
      <c r="C245" s="49">
        <v>1363.0807</v>
      </c>
      <c r="F245">
        <v>2022</v>
      </c>
      <c r="G245" s="49">
        <v>126572.66</v>
      </c>
      <c r="H245" s="49">
        <v>1754180.42</v>
      </c>
    </row>
    <row r="246" spans="1:8" x14ac:dyDescent="0.2">
      <c r="A246" s="67">
        <v>48927</v>
      </c>
      <c r="B246" t="s">
        <v>1101</v>
      </c>
      <c r="C246">
        <v>269.93619999999999</v>
      </c>
      <c r="F246">
        <v>2020</v>
      </c>
      <c r="G246" s="49">
        <v>25065.68</v>
      </c>
      <c r="H246" s="49">
        <v>347387.21</v>
      </c>
    </row>
    <row r="247" spans="1:8" x14ac:dyDescent="0.2">
      <c r="A247" s="67">
        <v>48928</v>
      </c>
      <c r="B247" t="s">
        <v>1127</v>
      </c>
      <c r="C247">
        <v>498.42989999999998</v>
      </c>
      <c r="F247">
        <v>2021</v>
      </c>
      <c r="G247" s="49">
        <v>46283.1</v>
      </c>
      <c r="H247" s="49">
        <v>641441.09</v>
      </c>
    </row>
    <row r="248" spans="1:8" x14ac:dyDescent="0.2">
      <c r="A248" s="67">
        <v>48929</v>
      </c>
      <c r="B248" t="s">
        <v>1128</v>
      </c>
      <c r="C248">
        <v>176.15639999999999</v>
      </c>
      <c r="F248">
        <v>2022</v>
      </c>
      <c r="G248" s="49">
        <v>16357.49</v>
      </c>
      <c r="H248" s="49">
        <v>226699.79</v>
      </c>
    </row>
    <row r="249" spans="1:8" x14ac:dyDescent="0.2">
      <c r="A249" s="67">
        <v>49132</v>
      </c>
      <c r="B249" t="s">
        <v>370</v>
      </c>
      <c r="C249" s="49">
        <v>3108.0338999999999</v>
      </c>
      <c r="F249">
        <v>2020</v>
      </c>
      <c r="G249" s="49">
        <v>288605.15000000002</v>
      </c>
      <c r="H249" s="49">
        <v>3999801.48</v>
      </c>
    </row>
    <row r="250" spans="1:8" x14ac:dyDescent="0.2">
      <c r="A250" s="67">
        <v>49135</v>
      </c>
      <c r="B250" t="s">
        <v>371</v>
      </c>
      <c r="C250">
        <v>204.804</v>
      </c>
      <c r="F250">
        <v>2020</v>
      </c>
      <c r="G250" s="49">
        <v>19017.650000000001</v>
      </c>
      <c r="H250" s="49">
        <v>263567.06</v>
      </c>
    </row>
    <row r="251" spans="1:8" x14ac:dyDescent="0.2">
      <c r="A251" s="67">
        <v>49137</v>
      </c>
      <c r="B251" t="s">
        <v>372</v>
      </c>
      <c r="C251">
        <v>508.9486</v>
      </c>
      <c r="F251">
        <v>2021</v>
      </c>
      <c r="G251" s="49">
        <v>47259.839999999997</v>
      </c>
      <c r="H251" s="49">
        <v>654977.85</v>
      </c>
    </row>
    <row r="252" spans="1:8" x14ac:dyDescent="0.2">
      <c r="A252" s="67">
        <v>49140</v>
      </c>
      <c r="B252" t="s">
        <v>373</v>
      </c>
      <c r="C252">
        <v>878.49419999999998</v>
      </c>
      <c r="F252">
        <v>2020</v>
      </c>
      <c r="G252" s="49">
        <v>81575.03</v>
      </c>
      <c r="H252" s="49">
        <v>1130554.72</v>
      </c>
    </row>
    <row r="253" spans="1:8" x14ac:dyDescent="0.2">
      <c r="A253" s="67">
        <v>49142</v>
      </c>
      <c r="B253" t="s">
        <v>374</v>
      </c>
      <c r="C253" s="49">
        <v>5937.6584999999995</v>
      </c>
      <c r="F253">
        <v>2020</v>
      </c>
      <c r="G253" s="49">
        <v>551357.84</v>
      </c>
      <c r="H253" s="49">
        <v>7641311.5300000003</v>
      </c>
    </row>
    <row r="254" spans="1:8" x14ac:dyDescent="0.2">
      <c r="A254" s="67">
        <v>49144</v>
      </c>
      <c r="B254" t="s">
        <v>375</v>
      </c>
      <c r="C254" s="49">
        <v>4602.5874000000003</v>
      </c>
      <c r="F254">
        <v>2020</v>
      </c>
      <c r="G254" s="49">
        <v>427386.09</v>
      </c>
      <c r="H254" s="49">
        <v>5923177.3200000003</v>
      </c>
    </row>
    <row r="255" spans="1:8" x14ac:dyDescent="0.2">
      <c r="A255" s="67">
        <v>49148</v>
      </c>
      <c r="B255" t="s">
        <v>376</v>
      </c>
      <c r="C255" s="49">
        <v>8219.6746000000003</v>
      </c>
      <c r="F255">
        <v>2020</v>
      </c>
      <c r="G255" s="49">
        <v>763260.81</v>
      </c>
      <c r="H255" s="49">
        <v>10578091.390000001</v>
      </c>
    </row>
    <row r="256" spans="1:8" x14ac:dyDescent="0.2">
      <c r="A256" s="67">
        <v>50001</v>
      </c>
      <c r="B256" t="s">
        <v>377</v>
      </c>
      <c r="C256" s="49">
        <v>6145.6579000000002</v>
      </c>
      <c r="F256">
        <v>2020</v>
      </c>
      <c r="G256" s="49">
        <v>570672.21</v>
      </c>
      <c r="H256" s="49">
        <v>7908990.8200000003</v>
      </c>
    </row>
    <row r="257" spans="1:8" x14ac:dyDescent="0.2">
      <c r="A257" s="67">
        <v>50002</v>
      </c>
      <c r="B257" t="s">
        <v>378</v>
      </c>
      <c r="C257">
        <v>757.36919999999998</v>
      </c>
      <c r="F257">
        <v>2020</v>
      </c>
      <c r="G257" s="49">
        <v>70327.63</v>
      </c>
      <c r="H257" s="49">
        <v>974676.13</v>
      </c>
    </row>
    <row r="258" spans="1:8" x14ac:dyDescent="0.2">
      <c r="A258" s="67">
        <v>50003</v>
      </c>
      <c r="B258" t="s">
        <v>379</v>
      </c>
      <c r="C258" s="49">
        <v>3399.1810999999998</v>
      </c>
      <c r="F258">
        <v>2020</v>
      </c>
      <c r="G258" s="49">
        <v>315640.44</v>
      </c>
      <c r="H258" s="49">
        <v>4374485.62</v>
      </c>
    </row>
    <row r="259" spans="1:8" x14ac:dyDescent="0.2">
      <c r="A259" s="67">
        <v>50005</v>
      </c>
      <c r="B259" t="s">
        <v>380</v>
      </c>
      <c r="C259" s="49">
        <v>1608.298</v>
      </c>
      <c r="F259">
        <v>2020</v>
      </c>
      <c r="G259" s="49">
        <v>149342.99</v>
      </c>
      <c r="H259" s="49">
        <v>2069756.29</v>
      </c>
    </row>
    <row r="260" spans="1:8" x14ac:dyDescent="0.2">
      <c r="A260" s="67">
        <v>50006</v>
      </c>
      <c r="B260" t="s">
        <v>381</v>
      </c>
      <c r="C260" s="49">
        <v>3192.3157000000001</v>
      </c>
      <c r="F260">
        <v>2022</v>
      </c>
      <c r="G260" s="49">
        <v>296431.38</v>
      </c>
      <c r="H260" s="49">
        <v>4108265.7</v>
      </c>
    </row>
    <row r="261" spans="1:8" x14ac:dyDescent="0.2">
      <c r="A261" s="67">
        <v>50007</v>
      </c>
      <c r="B261" t="s">
        <v>382</v>
      </c>
      <c r="C261">
        <v>966.67499999999995</v>
      </c>
      <c r="F261">
        <v>2020</v>
      </c>
      <c r="G261" s="49">
        <v>89763.31</v>
      </c>
      <c r="H261" s="49">
        <v>1244036.6599999999</v>
      </c>
    </row>
    <row r="262" spans="1:8" x14ac:dyDescent="0.2">
      <c r="A262" s="67">
        <v>50009</v>
      </c>
      <c r="B262" t="s">
        <v>383</v>
      </c>
      <c r="C262">
        <v>427.71660000000003</v>
      </c>
      <c r="F262">
        <v>2020</v>
      </c>
      <c r="G262" s="49">
        <v>39716.82</v>
      </c>
      <c r="H262" s="49">
        <v>550438.49</v>
      </c>
    </row>
    <row r="263" spans="1:8" x14ac:dyDescent="0.2">
      <c r="A263" s="67">
        <v>50010</v>
      </c>
      <c r="B263" t="s">
        <v>384</v>
      </c>
      <c r="C263" s="49">
        <v>2913.3834000000002</v>
      </c>
      <c r="F263">
        <v>2020</v>
      </c>
      <c r="G263" s="49">
        <v>270530.34000000003</v>
      </c>
      <c r="H263" s="49">
        <v>3749301.2</v>
      </c>
    </row>
    <row r="264" spans="1:8" x14ac:dyDescent="0.2">
      <c r="A264" s="67">
        <v>50012</v>
      </c>
      <c r="B264" t="s">
        <v>1129</v>
      </c>
      <c r="C264" s="49">
        <v>11221.9997</v>
      </c>
      <c r="F264">
        <v>2020</v>
      </c>
      <c r="G264" s="49">
        <v>1042050.08</v>
      </c>
      <c r="H264" s="49">
        <v>14441853.75</v>
      </c>
    </row>
    <row r="265" spans="1:8" x14ac:dyDescent="0.2">
      <c r="A265" s="67">
        <v>50013</v>
      </c>
      <c r="B265" t="s">
        <v>386</v>
      </c>
      <c r="C265">
        <v>529.42169999999999</v>
      </c>
      <c r="F265">
        <v>2020</v>
      </c>
      <c r="G265" s="49">
        <v>49160.93</v>
      </c>
      <c r="H265" s="49">
        <v>681325.16</v>
      </c>
    </row>
    <row r="266" spans="1:8" x14ac:dyDescent="0.2">
      <c r="A266" s="67">
        <v>50014</v>
      </c>
      <c r="B266" t="s">
        <v>387</v>
      </c>
      <c r="C266" s="49">
        <v>2643.9648000000002</v>
      </c>
      <c r="F266">
        <v>2020</v>
      </c>
      <c r="G266" s="49">
        <v>245512.73</v>
      </c>
      <c r="H266" s="49">
        <v>3402580.11</v>
      </c>
    </row>
    <row r="267" spans="1:8" x14ac:dyDescent="0.2">
      <c r="A267" s="67">
        <v>51150</v>
      </c>
      <c r="B267" t="s">
        <v>388</v>
      </c>
      <c r="C267">
        <v>237.52699999999999</v>
      </c>
      <c r="F267">
        <v>2020</v>
      </c>
      <c r="G267" s="49">
        <v>22056.23</v>
      </c>
      <c r="H267" s="49">
        <v>305679.05</v>
      </c>
    </row>
    <row r="268" spans="1:8" x14ac:dyDescent="0.2">
      <c r="A268" s="67">
        <v>51152</v>
      </c>
      <c r="B268" t="s">
        <v>389</v>
      </c>
      <c r="C268" s="49">
        <v>1233.2416000000001</v>
      </c>
      <c r="F268">
        <v>2020</v>
      </c>
      <c r="G268" s="49">
        <v>114516.08</v>
      </c>
      <c r="H268" s="49">
        <v>1587087.44</v>
      </c>
    </row>
    <row r="269" spans="1:8" x14ac:dyDescent="0.2">
      <c r="A269" s="67">
        <v>51153</v>
      </c>
      <c r="B269" t="s">
        <v>390</v>
      </c>
      <c r="C269">
        <v>177.7201</v>
      </c>
      <c r="F269">
        <v>2020</v>
      </c>
      <c r="G269" s="49">
        <v>16502.689999999999</v>
      </c>
      <c r="H269" s="49">
        <v>228712.15</v>
      </c>
    </row>
    <row r="270" spans="1:8" x14ac:dyDescent="0.2">
      <c r="A270" s="67">
        <v>51154</v>
      </c>
      <c r="B270" t="s">
        <v>391</v>
      </c>
      <c r="C270">
        <v>546.93989999999997</v>
      </c>
      <c r="F270">
        <v>2020</v>
      </c>
      <c r="G270" s="49">
        <v>50787.63</v>
      </c>
      <c r="H270" s="49">
        <v>703869.74</v>
      </c>
    </row>
    <row r="271" spans="1:8" x14ac:dyDescent="0.2">
      <c r="A271" s="67">
        <v>51155</v>
      </c>
      <c r="B271" t="s">
        <v>392</v>
      </c>
      <c r="C271" s="49">
        <v>1102.1242</v>
      </c>
      <c r="F271">
        <v>2022</v>
      </c>
      <c r="G271" s="49">
        <v>102340.82</v>
      </c>
      <c r="H271" s="49">
        <v>1418349.4</v>
      </c>
    </row>
    <row r="272" spans="1:8" x14ac:dyDescent="0.2">
      <c r="A272" s="67">
        <v>51156</v>
      </c>
      <c r="B272" t="s">
        <v>393</v>
      </c>
      <c r="C272">
        <v>277.1481</v>
      </c>
      <c r="F272">
        <v>2022</v>
      </c>
      <c r="G272" s="49">
        <v>25735.360000000001</v>
      </c>
      <c r="H272" s="49">
        <v>356668.37</v>
      </c>
    </row>
    <row r="273" spans="1:8" x14ac:dyDescent="0.2">
      <c r="A273" s="67">
        <v>51159</v>
      </c>
      <c r="B273" t="s">
        <v>394</v>
      </c>
      <c r="C273" s="49">
        <v>3246.9254000000001</v>
      </c>
      <c r="F273">
        <v>2020</v>
      </c>
      <c r="G273" s="49">
        <v>301502.31</v>
      </c>
      <c r="H273" s="49">
        <v>4178544.2</v>
      </c>
    </row>
    <row r="274" spans="1:8" x14ac:dyDescent="0.2">
      <c r="A274" s="67">
        <v>51160</v>
      </c>
      <c r="B274" t="s">
        <v>395</v>
      </c>
      <c r="C274">
        <v>555.23109999999997</v>
      </c>
      <c r="F274">
        <v>2020</v>
      </c>
      <c r="G274" s="49">
        <v>51557.53</v>
      </c>
      <c r="H274" s="49">
        <v>714539.88</v>
      </c>
    </row>
    <row r="275" spans="1:8" x14ac:dyDescent="0.2">
      <c r="A275" s="67">
        <v>52096</v>
      </c>
      <c r="B275" t="s">
        <v>396</v>
      </c>
      <c r="C275">
        <v>442.06760000000003</v>
      </c>
      <c r="F275">
        <v>2020</v>
      </c>
      <c r="G275" s="49">
        <v>41049.42</v>
      </c>
      <c r="H275" s="49">
        <v>568907.13</v>
      </c>
    </row>
    <row r="276" spans="1:8" x14ac:dyDescent="0.2">
      <c r="A276" s="67">
        <v>53111</v>
      </c>
      <c r="B276" t="s">
        <v>397</v>
      </c>
      <c r="C276">
        <v>729.71209999999996</v>
      </c>
      <c r="F276">
        <v>2020</v>
      </c>
      <c r="G276" s="49">
        <v>67759.45</v>
      </c>
      <c r="H276" s="49">
        <v>939083.56</v>
      </c>
    </row>
    <row r="277" spans="1:8" x14ac:dyDescent="0.2">
      <c r="A277" s="67">
        <v>53112</v>
      </c>
      <c r="B277" t="s">
        <v>398</v>
      </c>
      <c r="C277">
        <v>115.9422</v>
      </c>
      <c r="F277">
        <v>2022</v>
      </c>
      <c r="G277" s="49">
        <v>10766.14</v>
      </c>
      <c r="H277" s="49">
        <v>149208.73000000001</v>
      </c>
    </row>
    <row r="278" spans="1:8" x14ac:dyDescent="0.2">
      <c r="A278" s="67">
        <v>53113</v>
      </c>
      <c r="B278" t="s">
        <v>399</v>
      </c>
      <c r="C278" s="49">
        <v>4574.7538999999997</v>
      </c>
      <c r="F278">
        <v>2020</v>
      </c>
      <c r="G278" s="49">
        <v>424801.54</v>
      </c>
      <c r="H278" s="49">
        <v>5887357.7400000002</v>
      </c>
    </row>
    <row r="279" spans="1:8" x14ac:dyDescent="0.2">
      <c r="A279" s="67">
        <v>53114</v>
      </c>
      <c r="B279" t="s">
        <v>400</v>
      </c>
      <c r="C279">
        <v>691.5086</v>
      </c>
      <c r="F279">
        <v>2022</v>
      </c>
      <c r="G279" s="49">
        <v>64211.96</v>
      </c>
      <c r="H279" s="49">
        <v>889918.58</v>
      </c>
    </row>
    <row r="280" spans="1:8" x14ac:dyDescent="0.2">
      <c r="A280" s="67">
        <v>54037</v>
      </c>
      <c r="B280" t="s">
        <v>401</v>
      </c>
      <c r="C280">
        <v>427.46949999999998</v>
      </c>
      <c r="F280">
        <v>2020</v>
      </c>
      <c r="G280" s="49">
        <v>39693.870000000003</v>
      </c>
      <c r="H280" s="49">
        <v>550120.49</v>
      </c>
    </row>
    <row r="281" spans="1:8" x14ac:dyDescent="0.2">
      <c r="A281" s="67">
        <v>54039</v>
      </c>
      <c r="B281" t="s">
        <v>402</v>
      </c>
      <c r="C281" s="49">
        <v>1028.3839</v>
      </c>
      <c r="F281">
        <v>2020</v>
      </c>
      <c r="G281" s="49">
        <v>95493.45</v>
      </c>
      <c r="H281" s="49">
        <v>1323451.28</v>
      </c>
    </row>
    <row r="282" spans="1:8" x14ac:dyDescent="0.2">
      <c r="A282" s="67">
        <v>54041</v>
      </c>
      <c r="B282" t="s">
        <v>403</v>
      </c>
      <c r="C282" s="49">
        <v>1981.2793999999999</v>
      </c>
      <c r="F282">
        <v>2020</v>
      </c>
      <c r="G282" s="49">
        <v>183977.23</v>
      </c>
      <c r="H282" s="49">
        <v>2549754.7799999998</v>
      </c>
    </row>
    <row r="283" spans="1:8" x14ac:dyDescent="0.2">
      <c r="A283" s="67">
        <v>54042</v>
      </c>
      <c r="B283" t="s">
        <v>404</v>
      </c>
      <c r="C283">
        <v>296.80090000000001</v>
      </c>
      <c r="F283">
        <v>2022</v>
      </c>
      <c r="G283" s="49">
        <v>27560.28</v>
      </c>
      <c r="H283" s="49">
        <v>381960.02</v>
      </c>
    </row>
    <row r="284" spans="1:8" x14ac:dyDescent="0.2">
      <c r="A284" s="67">
        <v>54043</v>
      </c>
      <c r="B284" t="s">
        <v>405</v>
      </c>
      <c r="C284">
        <v>402.5772</v>
      </c>
      <c r="F284">
        <v>2020</v>
      </c>
      <c r="G284" s="49">
        <v>37382.43</v>
      </c>
      <c r="H284" s="49">
        <v>518086.01</v>
      </c>
    </row>
    <row r="285" spans="1:8" x14ac:dyDescent="0.2">
      <c r="A285" s="67">
        <v>54045</v>
      </c>
      <c r="B285" t="s">
        <v>406</v>
      </c>
      <c r="C285" s="49">
        <v>1019.7281</v>
      </c>
      <c r="F285">
        <v>2020</v>
      </c>
      <c r="G285" s="49">
        <v>94689.7</v>
      </c>
      <c r="H285" s="49">
        <v>1312311.93</v>
      </c>
    </row>
    <row r="286" spans="1:8" x14ac:dyDescent="0.2">
      <c r="A286" s="67">
        <v>55104</v>
      </c>
      <c r="B286" t="s">
        <v>407</v>
      </c>
      <c r="C286">
        <v>601.97839999999997</v>
      </c>
      <c r="F286">
        <v>2020</v>
      </c>
      <c r="G286" s="49">
        <v>55898.39</v>
      </c>
      <c r="H286" s="49">
        <v>774700.08</v>
      </c>
    </row>
    <row r="287" spans="1:8" x14ac:dyDescent="0.2">
      <c r="A287" s="67">
        <v>55105</v>
      </c>
      <c r="B287" t="s">
        <v>408</v>
      </c>
      <c r="C287">
        <v>737.3537</v>
      </c>
      <c r="F287">
        <v>2020</v>
      </c>
      <c r="G287" s="49">
        <v>68469.03</v>
      </c>
      <c r="H287" s="49">
        <v>948917.71</v>
      </c>
    </row>
    <row r="288" spans="1:8" x14ac:dyDescent="0.2">
      <c r="A288" s="67">
        <v>55106</v>
      </c>
      <c r="B288" t="s">
        <v>409</v>
      </c>
      <c r="C288">
        <v>781.61940000000004</v>
      </c>
      <c r="F288">
        <v>2021</v>
      </c>
      <c r="G288" s="49">
        <v>72579.45</v>
      </c>
      <c r="H288" s="49">
        <v>1005884.28</v>
      </c>
    </row>
    <row r="289" spans="1:8" x14ac:dyDescent="0.2">
      <c r="A289" s="67">
        <v>55108</v>
      </c>
      <c r="B289" t="s">
        <v>410</v>
      </c>
      <c r="C289" s="49">
        <v>1462.6257000000001</v>
      </c>
      <c r="F289">
        <v>2020</v>
      </c>
      <c r="G289" s="49">
        <v>135816.18</v>
      </c>
      <c r="H289" s="49">
        <v>1882287.2</v>
      </c>
    </row>
    <row r="290" spans="1:8" x14ac:dyDescent="0.2">
      <c r="A290" s="67">
        <v>55110</v>
      </c>
      <c r="B290" t="s">
        <v>411</v>
      </c>
      <c r="C290" s="49">
        <v>1992.0948000000001</v>
      </c>
      <c r="F290">
        <v>2020</v>
      </c>
      <c r="G290" s="49">
        <v>184981.52</v>
      </c>
      <c r="H290" s="49">
        <v>2563673.37</v>
      </c>
    </row>
    <row r="291" spans="1:8" x14ac:dyDescent="0.2">
      <c r="A291" s="67">
        <v>55111</v>
      </c>
      <c r="B291" t="s">
        <v>412</v>
      </c>
      <c r="C291">
        <v>450.46370000000002</v>
      </c>
      <c r="F291">
        <v>2020</v>
      </c>
      <c r="G291" s="49">
        <v>41829.07</v>
      </c>
      <c r="H291" s="49">
        <v>579712.27</v>
      </c>
    </row>
    <row r="292" spans="1:8" x14ac:dyDescent="0.2">
      <c r="A292" s="67">
        <v>56015</v>
      </c>
      <c r="B292" t="s">
        <v>413</v>
      </c>
      <c r="C292">
        <v>506.4597</v>
      </c>
      <c r="F292">
        <v>2022</v>
      </c>
      <c r="G292" s="49">
        <v>47028.73</v>
      </c>
      <c r="H292" s="49">
        <v>651774.82999999996</v>
      </c>
    </row>
    <row r="293" spans="1:8" x14ac:dyDescent="0.2">
      <c r="A293" s="67">
        <v>56017</v>
      </c>
      <c r="B293" t="s">
        <v>414</v>
      </c>
      <c r="C293">
        <v>897.36260000000004</v>
      </c>
      <c r="F293">
        <v>2022</v>
      </c>
      <c r="G293" s="49">
        <v>83327.11</v>
      </c>
      <c r="H293" s="49">
        <v>1154836.9099999999</v>
      </c>
    </row>
    <row r="294" spans="1:8" x14ac:dyDescent="0.2">
      <c r="A294" s="67">
        <v>57001</v>
      </c>
      <c r="B294" t="s">
        <v>415</v>
      </c>
      <c r="C294">
        <v>417.78879999999998</v>
      </c>
      <c r="F294">
        <v>2020</v>
      </c>
      <c r="G294" s="49">
        <v>38794.94</v>
      </c>
      <c r="H294" s="49">
        <v>537662.17000000004</v>
      </c>
    </row>
    <row r="295" spans="1:8" x14ac:dyDescent="0.2">
      <c r="A295" s="67">
        <v>57002</v>
      </c>
      <c r="B295" t="s">
        <v>416</v>
      </c>
      <c r="C295">
        <v>810.69449999999995</v>
      </c>
      <c r="F295">
        <v>2020</v>
      </c>
      <c r="G295" s="49">
        <v>75279.3</v>
      </c>
      <c r="H295" s="49">
        <v>1043301.7</v>
      </c>
    </row>
    <row r="296" spans="1:8" x14ac:dyDescent="0.2">
      <c r="A296" s="67">
        <v>57003</v>
      </c>
      <c r="B296" t="s">
        <v>417</v>
      </c>
      <c r="C296" s="49">
        <v>6261.3932000000004</v>
      </c>
      <c r="F296">
        <v>2022</v>
      </c>
      <c r="G296" s="49">
        <v>581419.13</v>
      </c>
      <c r="H296" s="49">
        <v>8057933.2800000003</v>
      </c>
    </row>
    <row r="297" spans="1:8" x14ac:dyDescent="0.2">
      <c r="A297" s="67">
        <v>57004</v>
      </c>
      <c r="B297" t="s">
        <v>418</v>
      </c>
      <c r="C297" s="49">
        <v>1571.1786</v>
      </c>
      <c r="F297">
        <v>2020</v>
      </c>
      <c r="G297" s="49">
        <v>145896.17000000001</v>
      </c>
      <c r="H297" s="49">
        <v>2021986.47</v>
      </c>
    </row>
    <row r="298" spans="1:8" x14ac:dyDescent="0.2">
      <c r="A298" s="67">
        <v>58106</v>
      </c>
      <c r="B298" t="s">
        <v>419</v>
      </c>
      <c r="C298">
        <v>197.31549999999999</v>
      </c>
      <c r="F298">
        <v>2020</v>
      </c>
      <c r="G298" s="49">
        <v>18322.28</v>
      </c>
      <c r="H298" s="49">
        <v>253929.93</v>
      </c>
    </row>
    <row r="299" spans="1:8" x14ac:dyDescent="0.2">
      <c r="A299" s="67">
        <v>58107</v>
      </c>
      <c r="B299" t="s">
        <v>420</v>
      </c>
      <c r="C299">
        <v>136.15600000000001</v>
      </c>
      <c r="F299">
        <v>2021</v>
      </c>
      <c r="G299" s="49">
        <v>12643.15</v>
      </c>
      <c r="H299" s="49">
        <v>175222.34</v>
      </c>
    </row>
    <row r="300" spans="1:8" x14ac:dyDescent="0.2">
      <c r="A300" s="67">
        <v>58108</v>
      </c>
      <c r="B300" t="s">
        <v>421</v>
      </c>
      <c r="C300">
        <v>223.93530000000001</v>
      </c>
      <c r="F300">
        <v>2020</v>
      </c>
      <c r="G300" s="49">
        <v>20794.13</v>
      </c>
      <c r="H300" s="49">
        <v>288187.57</v>
      </c>
    </row>
    <row r="301" spans="1:8" x14ac:dyDescent="0.2">
      <c r="A301" s="67">
        <v>58109</v>
      </c>
      <c r="B301" t="s">
        <v>422</v>
      </c>
      <c r="C301">
        <v>624.13490000000002</v>
      </c>
      <c r="F301">
        <v>2020</v>
      </c>
      <c r="G301" s="49">
        <v>57955.78</v>
      </c>
      <c r="H301" s="49">
        <v>803213.79</v>
      </c>
    </row>
    <row r="302" spans="1:8" x14ac:dyDescent="0.2">
      <c r="A302" s="67">
        <v>58112</v>
      </c>
      <c r="B302" t="s">
        <v>423</v>
      </c>
      <c r="C302">
        <v>914.14769999999999</v>
      </c>
      <c r="F302">
        <v>2020</v>
      </c>
      <c r="G302" s="49">
        <v>84885.74</v>
      </c>
      <c r="H302" s="49">
        <v>1176438.05</v>
      </c>
    </row>
    <row r="303" spans="1:8" x14ac:dyDescent="0.2">
      <c r="A303" s="67">
        <v>59113</v>
      </c>
      <c r="B303" t="s">
        <v>424</v>
      </c>
      <c r="C303">
        <v>210.6936</v>
      </c>
      <c r="F303">
        <v>2021</v>
      </c>
      <c r="G303" s="49">
        <v>19564.54</v>
      </c>
      <c r="H303" s="49">
        <v>271146.52</v>
      </c>
    </row>
    <row r="304" spans="1:8" x14ac:dyDescent="0.2">
      <c r="A304" s="67">
        <v>59114</v>
      </c>
      <c r="B304" t="s">
        <v>425</v>
      </c>
      <c r="C304">
        <v>71.306799999999996</v>
      </c>
      <c r="F304">
        <v>2020</v>
      </c>
      <c r="G304" s="49">
        <v>6621.39</v>
      </c>
      <c r="H304" s="49">
        <v>91766.39</v>
      </c>
    </row>
    <row r="305" spans="1:8" x14ac:dyDescent="0.2">
      <c r="A305" s="67">
        <v>59117</v>
      </c>
      <c r="B305" t="s">
        <v>426</v>
      </c>
      <c r="C305" s="49">
        <v>1804.6498999999999</v>
      </c>
      <c r="F305">
        <v>2020</v>
      </c>
      <c r="G305" s="49">
        <v>167575.79999999999</v>
      </c>
      <c r="H305" s="49">
        <v>2322446.14</v>
      </c>
    </row>
    <row r="306" spans="1:8" x14ac:dyDescent="0.2">
      <c r="A306" s="67">
        <v>60077</v>
      </c>
      <c r="B306" t="s">
        <v>427</v>
      </c>
      <c r="C306" s="49">
        <v>4341.4696000000004</v>
      </c>
      <c r="F306">
        <v>2020</v>
      </c>
      <c r="G306" s="49">
        <v>403139.27</v>
      </c>
      <c r="H306" s="49">
        <v>5587138.7199999997</v>
      </c>
    </row>
    <row r="307" spans="1:8" x14ac:dyDescent="0.2">
      <c r="A307" s="67">
        <v>61150</v>
      </c>
      <c r="B307" t="s">
        <v>428</v>
      </c>
      <c r="C307">
        <v>203.06639999999999</v>
      </c>
      <c r="F307">
        <v>2020</v>
      </c>
      <c r="G307" s="49">
        <v>18856.3</v>
      </c>
      <c r="H307" s="49">
        <v>261330.9</v>
      </c>
    </row>
    <row r="308" spans="1:8" x14ac:dyDescent="0.2">
      <c r="A308" s="67">
        <v>61151</v>
      </c>
      <c r="B308" t="s">
        <v>429</v>
      </c>
      <c r="C308">
        <v>191.91820000000001</v>
      </c>
      <c r="F308">
        <v>2022</v>
      </c>
      <c r="G308" s="49">
        <v>17821.099999999999</v>
      </c>
      <c r="H308" s="49">
        <v>246984.02</v>
      </c>
    </row>
    <row r="309" spans="1:8" x14ac:dyDescent="0.2">
      <c r="A309" s="67">
        <v>61154</v>
      </c>
      <c r="B309" t="s">
        <v>430</v>
      </c>
      <c r="C309">
        <v>323.01139999999998</v>
      </c>
      <c r="F309">
        <v>2020</v>
      </c>
      <c r="G309" s="49">
        <v>29994.12</v>
      </c>
      <c r="H309" s="49">
        <v>415690.92</v>
      </c>
    </row>
    <row r="310" spans="1:8" x14ac:dyDescent="0.2">
      <c r="A310" s="67">
        <v>61156</v>
      </c>
      <c r="B310" t="s">
        <v>431</v>
      </c>
      <c r="C310" s="49">
        <v>1253.8216</v>
      </c>
      <c r="F310">
        <v>2020</v>
      </c>
      <c r="G310" s="49">
        <v>116427.1</v>
      </c>
      <c r="H310" s="49">
        <v>1613572.33</v>
      </c>
    </row>
    <row r="311" spans="1:8" x14ac:dyDescent="0.2">
      <c r="A311" s="67">
        <v>61157</v>
      </c>
      <c r="B311" t="s">
        <v>432</v>
      </c>
      <c r="C311">
        <v>88.423000000000002</v>
      </c>
      <c r="F311">
        <v>2020</v>
      </c>
      <c r="G311" s="49">
        <v>8210.77</v>
      </c>
      <c r="H311" s="49">
        <v>113793.63</v>
      </c>
    </row>
    <row r="312" spans="1:8" x14ac:dyDescent="0.2">
      <c r="A312" s="67">
        <v>61158</v>
      </c>
      <c r="B312" t="s">
        <v>433</v>
      </c>
      <c r="C312">
        <v>107.5967</v>
      </c>
      <c r="F312">
        <v>2021</v>
      </c>
      <c r="G312" s="49">
        <v>9991.19</v>
      </c>
      <c r="H312" s="49">
        <v>138468.71</v>
      </c>
    </row>
    <row r="313" spans="1:8" x14ac:dyDescent="0.2">
      <c r="A313" s="67">
        <v>62070</v>
      </c>
      <c r="B313" t="s">
        <v>434</v>
      </c>
      <c r="C313">
        <v>124.69240000000001</v>
      </c>
      <c r="F313">
        <v>2020</v>
      </c>
      <c r="G313" s="49">
        <v>11578.66</v>
      </c>
      <c r="H313" s="49">
        <v>160469.56</v>
      </c>
    </row>
    <row r="314" spans="1:8" x14ac:dyDescent="0.2">
      <c r="A314" s="67">
        <v>62072</v>
      </c>
      <c r="B314" t="s">
        <v>435</v>
      </c>
      <c r="C314" s="49">
        <v>2026.5577000000001</v>
      </c>
      <c r="F314">
        <v>2020</v>
      </c>
      <c r="G314" s="49">
        <v>188181.67</v>
      </c>
      <c r="H314" s="49">
        <v>2608024.48</v>
      </c>
    </row>
    <row r="315" spans="1:8" x14ac:dyDescent="0.2">
      <c r="A315" s="67">
        <v>63066</v>
      </c>
      <c r="B315" t="s">
        <v>436</v>
      </c>
      <c r="C315">
        <v>452.01710000000003</v>
      </c>
      <c r="F315">
        <v>2022</v>
      </c>
      <c r="G315" s="49">
        <v>41973.31</v>
      </c>
      <c r="H315" s="49">
        <v>581711.37</v>
      </c>
    </row>
    <row r="316" spans="1:8" x14ac:dyDescent="0.2">
      <c r="A316" s="67">
        <v>63067</v>
      </c>
      <c r="B316" t="s">
        <v>437</v>
      </c>
      <c r="C316">
        <v>765.18489999999997</v>
      </c>
      <c r="F316">
        <v>2020</v>
      </c>
      <c r="G316" s="49">
        <v>71053.38</v>
      </c>
      <c r="H316" s="49">
        <v>984734.34</v>
      </c>
    </row>
    <row r="317" spans="1:8" x14ac:dyDescent="0.2">
      <c r="A317" s="67">
        <v>64072</v>
      </c>
      <c r="B317" t="s">
        <v>438</v>
      </c>
      <c r="C317">
        <v>195.83500000000001</v>
      </c>
      <c r="F317">
        <v>2020</v>
      </c>
      <c r="G317" s="49">
        <v>18184.810000000001</v>
      </c>
      <c r="H317" s="49">
        <v>252024.64</v>
      </c>
    </row>
    <row r="318" spans="1:8" x14ac:dyDescent="0.2">
      <c r="A318" s="67">
        <v>64074</v>
      </c>
      <c r="B318" t="s">
        <v>439</v>
      </c>
      <c r="C318" s="49">
        <v>1116.9275</v>
      </c>
      <c r="F318">
        <v>2022</v>
      </c>
      <c r="G318" s="49">
        <v>103715.42</v>
      </c>
      <c r="H318" s="49">
        <v>1437400.11</v>
      </c>
    </row>
    <row r="319" spans="1:8" x14ac:dyDescent="0.2">
      <c r="A319" s="67">
        <v>64075</v>
      </c>
      <c r="B319" t="s">
        <v>440</v>
      </c>
      <c r="C319" s="49">
        <v>3627.2746999999999</v>
      </c>
      <c r="F319">
        <v>2020</v>
      </c>
      <c r="G319" s="49">
        <v>336820.71</v>
      </c>
      <c r="H319" s="49">
        <v>4668024.6100000003</v>
      </c>
    </row>
    <row r="320" spans="1:8" x14ac:dyDescent="0.2">
      <c r="A320" s="67">
        <v>65096</v>
      </c>
      <c r="B320" t="s">
        <v>441</v>
      </c>
      <c r="C320">
        <v>172.94820000000001</v>
      </c>
      <c r="F320">
        <v>2020</v>
      </c>
      <c r="G320" s="49">
        <v>16059.59</v>
      </c>
      <c r="H320" s="49">
        <v>222571.08</v>
      </c>
    </row>
    <row r="321" spans="1:8" x14ac:dyDescent="0.2">
      <c r="A321" s="67">
        <v>65098</v>
      </c>
      <c r="B321" t="s">
        <v>442</v>
      </c>
      <c r="C321">
        <v>330.60629999999998</v>
      </c>
      <c r="F321">
        <v>2020</v>
      </c>
      <c r="G321" s="49">
        <v>30699.37</v>
      </c>
      <c r="H321" s="49">
        <v>425464.98</v>
      </c>
    </row>
    <row r="322" spans="1:8" x14ac:dyDescent="0.2">
      <c r="A322" s="67">
        <v>66102</v>
      </c>
      <c r="B322" t="s">
        <v>443</v>
      </c>
      <c r="C322" s="49">
        <v>1901.9581000000001</v>
      </c>
      <c r="F322">
        <v>2022</v>
      </c>
      <c r="G322" s="49">
        <v>176611.62</v>
      </c>
      <c r="H322" s="49">
        <v>2447674.34</v>
      </c>
    </row>
    <row r="323" spans="1:8" x14ac:dyDescent="0.2">
      <c r="A323" s="67">
        <v>66103</v>
      </c>
      <c r="B323" t="s">
        <v>444</v>
      </c>
      <c r="C323">
        <v>205.43369999999999</v>
      </c>
      <c r="F323">
        <v>2020</v>
      </c>
      <c r="G323" s="49">
        <v>19076.12</v>
      </c>
      <c r="H323" s="49">
        <v>264377.43</v>
      </c>
    </row>
    <row r="324" spans="1:8" x14ac:dyDescent="0.2">
      <c r="A324" s="67">
        <v>66104</v>
      </c>
      <c r="B324" t="s">
        <v>445</v>
      </c>
      <c r="C324">
        <v>241.72909999999999</v>
      </c>
      <c r="F324">
        <v>2022</v>
      </c>
      <c r="G324" s="49">
        <v>22446.43</v>
      </c>
      <c r="H324" s="49">
        <v>311086.83</v>
      </c>
    </row>
    <row r="325" spans="1:8" x14ac:dyDescent="0.2">
      <c r="A325" s="67">
        <v>66105</v>
      </c>
      <c r="B325" t="s">
        <v>446</v>
      </c>
      <c r="C325" s="49">
        <v>1965.5646999999999</v>
      </c>
      <c r="F325">
        <v>2020</v>
      </c>
      <c r="G325" s="49">
        <v>182517.99</v>
      </c>
      <c r="H325" s="49">
        <v>2529531.16</v>
      </c>
    </row>
    <row r="326" spans="1:8" x14ac:dyDescent="0.2">
      <c r="A326" s="67">
        <v>66107</v>
      </c>
      <c r="B326" t="s">
        <v>447</v>
      </c>
      <c r="C326">
        <v>733.15610000000004</v>
      </c>
      <c r="F326">
        <v>2020</v>
      </c>
      <c r="G326" s="49">
        <v>68079.25</v>
      </c>
      <c r="H326" s="49">
        <v>943515.72</v>
      </c>
    </row>
    <row r="327" spans="1:8" x14ac:dyDescent="0.2">
      <c r="A327" s="67">
        <v>67055</v>
      </c>
      <c r="B327" t="s">
        <v>448</v>
      </c>
      <c r="C327" s="49">
        <v>1120.5690999999999</v>
      </c>
      <c r="F327">
        <v>2020</v>
      </c>
      <c r="G327" s="49">
        <v>104053.57</v>
      </c>
      <c r="H327" s="49">
        <v>1442086.57</v>
      </c>
    </row>
    <row r="328" spans="1:8" x14ac:dyDescent="0.2">
      <c r="A328" s="67">
        <v>67061</v>
      </c>
      <c r="B328" t="s">
        <v>449</v>
      </c>
      <c r="C328">
        <v>882.24829999999997</v>
      </c>
      <c r="F328">
        <v>2020</v>
      </c>
      <c r="G328" s="49">
        <v>81923.63</v>
      </c>
      <c r="H328" s="49">
        <v>1135385.96</v>
      </c>
    </row>
    <row r="329" spans="1:8" x14ac:dyDescent="0.2">
      <c r="A329" s="67">
        <v>68070</v>
      </c>
      <c r="B329" t="s">
        <v>450</v>
      </c>
      <c r="C329" s="49">
        <v>1404.548</v>
      </c>
      <c r="F329">
        <v>2020</v>
      </c>
      <c r="G329" s="49">
        <v>130423.23</v>
      </c>
      <c r="H329" s="49">
        <v>1807545.66</v>
      </c>
    </row>
    <row r="330" spans="1:8" x14ac:dyDescent="0.2">
      <c r="A330" s="67">
        <v>68071</v>
      </c>
      <c r="B330" t="s">
        <v>451</v>
      </c>
      <c r="C330">
        <v>119.62909999999999</v>
      </c>
      <c r="F330">
        <v>2020</v>
      </c>
      <c r="G330" s="49">
        <v>11108.5</v>
      </c>
      <c r="H330" s="49">
        <v>153953.49</v>
      </c>
    </row>
    <row r="331" spans="1:8" x14ac:dyDescent="0.2">
      <c r="A331" s="67">
        <v>68072</v>
      </c>
      <c r="B331" t="s">
        <v>452</v>
      </c>
      <c r="C331">
        <v>57.871400000000001</v>
      </c>
      <c r="F331">
        <v>2020</v>
      </c>
      <c r="G331" s="49">
        <v>5373.81</v>
      </c>
      <c r="H331" s="49">
        <v>74476.06</v>
      </c>
    </row>
    <row r="332" spans="1:8" x14ac:dyDescent="0.2">
      <c r="A332" s="67">
        <v>68073</v>
      </c>
      <c r="B332" t="s">
        <v>453</v>
      </c>
      <c r="C332">
        <v>595.74770000000001</v>
      </c>
      <c r="F332">
        <v>2020</v>
      </c>
      <c r="G332" s="49">
        <v>55319.81</v>
      </c>
      <c r="H332" s="49">
        <v>766681.64</v>
      </c>
    </row>
    <row r="333" spans="1:8" x14ac:dyDescent="0.2">
      <c r="A333" s="67">
        <v>68074</v>
      </c>
      <c r="B333" t="s">
        <v>454</v>
      </c>
      <c r="C333">
        <v>197.8321</v>
      </c>
      <c r="F333">
        <v>2022</v>
      </c>
      <c r="G333" s="49">
        <v>18370.25</v>
      </c>
      <c r="H333" s="49">
        <v>254594.75</v>
      </c>
    </row>
    <row r="334" spans="1:8" x14ac:dyDescent="0.2">
      <c r="A334" s="67">
        <v>68075</v>
      </c>
      <c r="B334" t="s">
        <v>455</v>
      </c>
      <c r="C334">
        <v>83.564899999999994</v>
      </c>
      <c r="F334">
        <v>2020</v>
      </c>
      <c r="G334" s="49">
        <v>7759.65</v>
      </c>
      <c r="H334" s="49">
        <v>107541.62</v>
      </c>
    </row>
    <row r="335" spans="1:8" x14ac:dyDescent="0.2">
      <c r="A335" s="67">
        <v>69104</v>
      </c>
      <c r="B335" t="s">
        <v>456</v>
      </c>
      <c r="C335">
        <v>42.208100000000002</v>
      </c>
      <c r="F335">
        <v>2021</v>
      </c>
      <c r="G335" s="49">
        <v>3919.35</v>
      </c>
      <c r="H335" s="49">
        <v>54318.59</v>
      </c>
    </row>
    <row r="336" spans="1:8" x14ac:dyDescent="0.2">
      <c r="A336" s="67">
        <v>69106</v>
      </c>
      <c r="B336" t="s">
        <v>457</v>
      </c>
      <c r="C336">
        <v>741.01729999999998</v>
      </c>
      <c r="F336">
        <v>2020</v>
      </c>
      <c r="G336" s="49">
        <v>68809.23</v>
      </c>
      <c r="H336" s="49">
        <v>953632.49</v>
      </c>
    </row>
    <row r="337" spans="1:8" x14ac:dyDescent="0.2">
      <c r="A337" s="67">
        <v>69107</v>
      </c>
      <c r="B337" t="s">
        <v>458</v>
      </c>
      <c r="C337">
        <v>75.538300000000007</v>
      </c>
      <c r="F337">
        <v>2022</v>
      </c>
      <c r="G337" s="49">
        <v>7014.32</v>
      </c>
      <c r="H337" s="49">
        <v>97212</v>
      </c>
    </row>
    <row r="338" spans="1:8" x14ac:dyDescent="0.2">
      <c r="A338" s="67">
        <v>69108</v>
      </c>
      <c r="B338" t="s">
        <v>459</v>
      </c>
      <c r="C338">
        <v>187.16900000000001</v>
      </c>
      <c r="F338">
        <v>2020</v>
      </c>
      <c r="G338" s="49">
        <v>17380.099999999999</v>
      </c>
      <c r="H338" s="49">
        <v>240872.16</v>
      </c>
    </row>
    <row r="339" spans="1:8" x14ac:dyDescent="0.2">
      <c r="A339" s="67">
        <v>69109</v>
      </c>
      <c r="B339" t="s">
        <v>460</v>
      </c>
      <c r="C339">
        <v>404.45089999999999</v>
      </c>
      <c r="F339">
        <v>2020</v>
      </c>
      <c r="G339" s="49">
        <v>37556.42</v>
      </c>
      <c r="H339" s="49">
        <v>520497.32</v>
      </c>
    </row>
    <row r="340" spans="1:8" x14ac:dyDescent="0.2">
      <c r="A340" s="67">
        <v>70092</v>
      </c>
      <c r="B340" t="s">
        <v>461</v>
      </c>
      <c r="C340">
        <v>338.88069999999999</v>
      </c>
      <c r="F340">
        <v>2020</v>
      </c>
      <c r="G340" s="49">
        <v>31467.71</v>
      </c>
      <c r="H340" s="49">
        <v>436113.49</v>
      </c>
    </row>
    <row r="341" spans="1:8" x14ac:dyDescent="0.2">
      <c r="A341" s="67">
        <v>70093</v>
      </c>
      <c r="B341" t="s">
        <v>462</v>
      </c>
      <c r="C341" s="49">
        <v>1165.1474000000001</v>
      </c>
      <c r="F341">
        <v>2020</v>
      </c>
      <c r="G341" s="49">
        <v>108193.01</v>
      </c>
      <c r="H341" s="49">
        <v>1499455.43</v>
      </c>
    </row>
    <row r="342" spans="1:8" x14ac:dyDescent="0.2">
      <c r="A342" s="67">
        <v>71091</v>
      </c>
      <c r="B342" t="s">
        <v>463</v>
      </c>
      <c r="C342">
        <v>832.14580000000001</v>
      </c>
      <c r="F342">
        <v>2022</v>
      </c>
      <c r="G342" s="49">
        <v>77271.22</v>
      </c>
      <c r="H342" s="49">
        <v>1070907.8799999999</v>
      </c>
    </row>
    <row r="343" spans="1:8" x14ac:dyDescent="0.2">
      <c r="A343" s="67">
        <v>71092</v>
      </c>
      <c r="B343" t="s">
        <v>464</v>
      </c>
      <c r="C343" s="49">
        <v>1333.5478000000001</v>
      </c>
      <c r="F343">
        <v>2020</v>
      </c>
      <c r="G343" s="49">
        <v>123830.3</v>
      </c>
      <c r="H343" s="49">
        <v>1716173.84</v>
      </c>
    </row>
    <row r="344" spans="1:8" x14ac:dyDescent="0.2">
      <c r="A344" s="67">
        <v>72066</v>
      </c>
      <c r="B344" t="s">
        <v>465</v>
      </c>
      <c r="C344">
        <v>188.96770000000001</v>
      </c>
      <c r="F344">
        <v>2021</v>
      </c>
      <c r="G344" s="49">
        <v>17547.12</v>
      </c>
      <c r="H344" s="49">
        <v>243186.95</v>
      </c>
    </row>
    <row r="345" spans="1:8" x14ac:dyDescent="0.2">
      <c r="A345" s="67">
        <v>72068</v>
      </c>
      <c r="B345" t="s">
        <v>466</v>
      </c>
      <c r="C345">
        <v>748.67939999999999</v>
      </c>
      <c r="F345">
        <v>2020</v>
      </c>
      <c r="G345" s="49">
        <v>69520.710000000006</v>
      </c>
      <c r="H345" s="49">
        <v>963493.02</v>
      </c>
    </row>
    <row r="346" spans="1:8" x14ac:dyDescent="0.2">
      <c r="A346" s="67">
        <v>72073</v>
      </c>
      <c r="B346" t="s">
        <v>467</v>
      </c>
      <c r="C346">
        <v>255.73699999999999</v>
      </c>
      <c r="F346">
        <v>2020</v>
      </c>
      <c r="G346" s="49">
        <v>23747.17</v>
      </c>
      <c r="H346" s="49">
        <v>329113.92</v>
      </c>
    </row>
    <row r="347" spans="1:8" x14ac:dyDescent="0.2">
      <c r="A347" s="67">
        <v>72074</v>
      </c>
      <c r="B347" t="s">
        <v>468</v>
      </c>
      <c r="C347" s="49">
        <v>1353.4695999999999</v>
      </c>
      <c r="F347">
        <v>2020</v>
      </c>
      <c r="G347" s="49">
        <v>125680.2</v>
      </c>
      <c r="H347" s="49">
        <v>1741811.67</v>
      </c>
    </row>
    <row r="348" spans="1:8" x14ac:dyDescent="0.2">
      <c r="A348" s="67">
        <v>73099</v>
      </c>
      <c r="B348" t="s">
        <v>469</v>
      </c>
      <c r="C348" s="49">
        <v>1455.8106</v>
      </c>
      <c r="F348">
        <v>2022</v>
      </c>
      <c r="G348" s="49">
        <v>135183.35</v>
      </c>
      <c r="H348" s="49">
        <v>1873516.69</v>
      </c>
    </row>
    <row r="349" spans="1:8" x14ac:dyDescent="0.2">
      <c r="A349" s="67">
        <v>73102</v>
      </c>
      <c r="B349" t="s">
        <v>470</v>
      </c>
      <c r="C349">
        <v>741.1748</v>
      </c>
      <c r="F349">
        <v>2020</v>
      </c>
      <c r="G349" s="49">
        <v>68823.86</v>
      </c>
      <c r="H349" s="49">
        <v>953835.18</v>
      </c>
    </row>
    <row r="350" spans="1:8" x14ac:dyDescent="0.2">
      <c r="A350" s="67">
        <v>73105</v>
      </c>
      <c r="B350" t="s">
        <v>471</v>
      </c>
      <c r="C350">
        <v>166.16309999999999</v>
      </c>
      <c r="F350">
        <v>2021</v>
      </c>
      <c r="G350" s="49">
        <v>15429.54</v>
      </c>
      <c r="H350" s="49">
        <v>213839.18</v>
      </c>
    </row>
    <row r="351" spans="1:8" x14ac:dyDescent="0.2">
      <c r="A351" s="67">
        <v>73106</v>
      </c>
      <c r="B351" t="s">
        <v>472</v>
      </c>
      <c r="C351" s="49">
        <v>1490.4901</v>
      </c>
      <c r="F351">
        <v>2020</v>
      </c>
      <c r="G351" s="49">
        <v>138403.60999999999</v>
      </c>
      <c r="H351" s="49">
        <v>1918146.55</v>
      </c>
    </row>
    <row r="352" spans="1:8" x14ac:dyDescent="0.2">
      <c r="A352" s="67">
        <v>73108</v>
      </c>
      <c r="B352" t="s">
        <v>758</v>
      </c>
      <c r="C352" s="49">
        <v>5072.7709999999997</v>
      </c>
      <c r="F352">
        <v>2020</v>
      </c>
      <c r="G352" s="49">
        <v>471046.3</v>
      </c>
      <c r="H352" s="49">
        <v>6528267.5899999999</v>
      </c>
    </row>
    <row r="353" spans="1:8" x14ac:dyDescent="0.2">
      <c r="A353" s="67">
        <v>74187</v>
      </c>
      <c r="B353" t="s">
        <v>474</v>
      </c>
      <c r="C353">
        <v>207.12440000000001</v>
      </c>
      <c r="F353">
        <v>2022</v>
      </c>
      <c r="G353" s="49">
        <v>19233.11</v>
      </c>
      <c r="H353" s="49">
        <v>266553.23</v>
      </c>
    </row>
    <row r="354" spans="1:8" x14ac:dyDescent="0.2">
      <c r="A354" s="67">
        <v>74190</v>
      </c>
      <c r="B354" t="s">
        <v>475</v>
      </c>
      <c r="C354">
        <v>262.25459999999998</v>
      </c>
      <c r="F354">
        <v>2020</v>
      </c>
      <c r="G354" s="49">
        <v>24352.39</v>
      </c>
      <c r="H354" s="49">
        <v>337501.58</v>
      </c>
    </row>
    <row r="355" spans="1:8" x14ac:dyDescent="0.2">
      <c r="A355" s="67">
        <v>74194</v>
      </c>
      <c r="B355" t="s">
        <v>476</v>
      </c>
      <c r="C355">
        <v>209.74539999999999</v>
      </c>
      <c r="F355">
        <v>2021</v>
      </c>
      <c r="G355" s="49">
        <v>19476.5</v>
      </c>
      <c r="H355" s="49">
        <v>269926.26</v>
      </c>
    </row>
    <row r="356" spans="1:8" x14ac:dyDescent="0.2">
      <c r="A356" s="67">
        <v>74195</v>
      </c>
      <c r="B356" t="s">
        <v>477</v>
      </c>
      <c r="C356">
        <v>125.7544</v>
      </c>
      <c r="F356">
        <v>2020</v>
      </c>
      <c r="G356" s="49">
        <v>11677.28</v>
      </c>
      <c r="H356" s="49">
        <v>161836.28</v>
      </c>
    </row>
    <row r="357" spans="1:8" x14ac:dyDescent="0.2">
      <c r="A357" s="67">
        <v>74197</v>
      </c>
      <c r="B357" t="s">
        <v>478</v>
      </c>
      <c r="C357">
        <v>215.60720000000001</v>
      </c>
      <c r="F357">
        <v>2022</v>
      </c>
      <c r="G357" s="49">
        <v>20020.810000000001</v>
      </c>
      <c r="H357" s="49">
        <v>277469.95</v>
      </c>
    </row>
    <row r="358" spans="1:8" x14ac:dyDescent="0.2">
      <c r="A358" s="67">
        <v>74201</v>
      </c>
      <c r="B358" t="s">
        <v>479</v>
      </c>
      <c r="C358" s="49">
        <v>1471.0220999999999</v>
      </c>
      <c r="F358">
        <v>2020</v>
      </c>
      <c r="G358" s="49">
        <v>136595.85999999999</v>
      </c>
      <c r="H358" s="49">
        <v>1893092.73</v>
      </c>
    </row>
    <row r="359" spans="1:8" x14ac:dyDescent="0.2">
      <c r="A359" s="67">
        <v>74202</v>
      </c>
      <c r="B359" t="s">
        <v>480</v>
      </c>
      <c r="C359">
        <v>160.85050000000001</v>
      </c>
      <c r="F359">
        <v>2020</v>
      </c>
      <c r="G359" s="49">
        <v>14936.22</v>
      </c>
      <c r="H359" s="49">
        <v>207002.27</v>
      </c>
    </row>
    <row r="360" spans="1:8" x14ac:dyDescent="0.2">
      <c r="A360" s="67">
        <v>75084</v>
      </c>
      <c r="B360" t="s">
        <v>481</v>
      </c>
      <c r="C360">
        <v>172.0419</v>
      </c>
      <c r="F360">
        <v>2021</v>
      </c>
      <c r="G360" s="49">
        <v>15975.43</v>
      </c>
      <c r="H360" s="49">
        <v>221404.74</v>
      </c>
    </row>
    <row r="361" spans="1:8" x14ac:dyDescent="0.2">
      <c r="A361" s="67">
        <v>75085</v>
      </c>
      <c r="B361" t="s">
        <v>482</v>
      </c>
      <c r="C361">
        <v>702.19730000000004</v>
      </c>
      <c r="F361">
        <v>2022</v>
      </c>
      <c r="G361" s="49">
        <v>65204.49</v>
      </c>
      <c r="H361" s="49">
        <v>903674.12</v>
      </c>
    </row>
    <row r="362" spans="1:8" x14ac:dyDescent="0.2">
      <c r="A362" s="67">
        <v>75086</v>
      </c>
      <c r="B362" t="s">
        <v>483</v>
      </c>
      <c r="C362">
        <v>227.5463</v>
      </c>
      <c r="F362">
        <v>2020</v>
      </c>
      <c r="G362" s="49">
        <v>21129.439999999999</v>
      </c>
      <c r="H362" s="49">
        <v>292834.65000000002</v>
      </c>
    </row>
    <row r="363" spans="1:8" x14ac:dyDescent="0.2">
      <c r="A363" s="67">
        <v>75087</v>
      </c>
      <c r="B363" t="s">
        <v>484</v>
      </c>
      <c r="C363">
        <v>707.16420000000005</v>
      </c>
      <c r="F363">
        <v>2020</v>
      </c>
      <c r="G363" s="49">
        <v>65665.7</v>
      </c>
      <c r="H363" s="49">
        <v>910066.14</v>
      </c>
    </row>
    <row r="364" spans="1:8" x14ac:dyDescent="0.2">
      <c r="A364" s="67">
        <v>76081</v>
      </c>
      <c r="B364" t="s">
        <v>485</v>
      </c>
      <c r="C364">
        <v>149.55119999999999</v>
      </c>
      <c r="F364">
        <v>2020</v>
      </c>
      <c r="G364" s="49">
        <v>13887</v>
      </c>
      <c r="H364" s="49">
        <v>192460.94</v>
      </c>
    </row>
    <row r="365" spans="1:8" x14ac:dyDescent="0.2">
      <c r="A365" s="67">
        <v>76082</v>
      </c>
      <c r="B365" t="s">
        <v>486</v>
      </c>
      <c r="C365">
        <v>624.44529999999997</v>
      </c>
      <c r="F365">
        <v>2020</v>
      </c>
      <c r="G365" s="49">
        <v>57984.61</v>
      </c>
      <c r="H365" s="49">
        <v>803613.25</v>
      </c>
    </row>
    <row r="366" spans="1:8" x14ac:dyDescent="0.2">
      <c r="A366" s="67">
        <v>76083</v>
      </c>
      <c r="B366" t="s">
        <v>487</v>
      </c>
      <c r="C366">
        <v>781.19560000000001</v>
      </c>
      <c r="F366">
        <v>2020</v>
      </c>
      <c r="G366" s="49">
        <v>72540.100000000006</v>
      </c>
      <c r="H366" s="49">
        <v>1005338.88</v>
      </c>
    </row>
    <row r="367" spans="1:8" x14ac:dyDescent="0.2">
      <c r="A367" s="67">
        <v>77100</v>
      </c>
      <c r="B367" t="s">
        <v>488</v>
      </c>
      <c r="C367">
        <v>63.122399999999999</v>
      </c>
      <c r="F367">
        <v>2020</v>
      </c>
      <c r="G367" s="49">
        <v>5861.4</v>
      </c>
      <c r="H367" s="49">
        <v>81233.69</v>
      </c>
    </row>
    <row r="368" spans="1:8" x14ac:dyDescent="0.2">
      <c r="A368" s="67">
        <v>77101</v>
      </c>
      <c r="B368" t="s">
        <v>489</v>
      </c>
      <c r="C368">
        <v>383.6431</v>
      </c>
      <c r="F368">
        <v>2022</v>
      </c>
      <c r="G368" s="49">
        <v>35624.25</v>
      </c>
      <c r="H368" s="49">
        <v>493719.27</v>
      </c>
    </row>
    <row r="369" spans="1:8" x14ac:dyDescent="0.2">
      <c r="A369" s="67">
        <v>77102</v>
      </c>
      <c r="B369" t="s">
        <v>490</v>
      </c>
      <c r="C369">
        <v>709.72659999999996</v>
      </c>
      <c r="F369">
        <v>2020</v>
      </c>
      <c r="G369" s="49">
        <v>65903.64</v>
      </c>
      <c r="H369" s="49">
        <v>913363.75</v>
      </c>
    </row>
    <row r="370" spans="1:8" x14ac:dyDescent="0.2">
      <c r="A370" s="67">
        <v>77103</v>
      </c>
      <c r="B370" t="s">
        <v>491</v>
      </c>
      <c r="C370">
        <v>326.75709999999998</v>
      </c>
      <c r="F370">
        <v>2020</v>
      </c>
      <c r="G370" s="49">
        <v>30341.94</v>
      </c>
      <c r="H370" s="49">
        <v>420511.35</v>
      </c>
    </row>
    <row r="371" spans="1:8" x14ac:dyDescent="0.2">
      <c r="A371" s="67">
        <v>77104</v>
      </c>
      <c r="B371" t="s">
        <v>492</v>
      </c>
      <c r="C371">
        <v>135.6832</v>
      </c>
      <c r="F371">
        <v>2020</v>
      </c>
      <c r="G371" s="49">
        <v>12599.24</v>
      </c>
      <c r="H371" s="49">
        <v>174613.88</v>
      </c>
    </row>
    <row r="372" spans="1:8" x14ac:dyDescent="0.2">
      <c r="A372" s="67">
        <v>78001</v>
      </c>
      <c r="B372" t="s">
        <v>493</v>
      </c>
      <c r="C372">
        <v>255.18549999999999</v>
      </c>
      <c r="F372">
        <v>2020</v>
      </c>
      <c r="G372" s="49">
        <v>23695.97</v>
      </c>
      <c r="H372" s="49">
        <v>328404.19</v>
      </c>
    </row>
    <row r="373" spans="1:8" x14ac:dyDescent="0.2">
      <c r="A373" s="67">
        <v>78002</v>
      </c>
      <c r="B373" t="s">
        <v>494</v>
      </c>
      <c r="C373">
        <v>686.94979999999998</v>
      </c>
      <c r="F373">
        <v>2020</v>
      </c>
      <c r="G373" s="49">
        <v>63788.639999999999</v>
      </c>
      <c r="H373" s="49">
        <v>884051.76</v>
      </c>
    </row>
    <row r="374" spans="1:8" x14ac:dyDescent="0.2">
      <c r="A374" s="67">
        <v>78003</v>
      </c>
      <c r="B374" t="s">
        <v>495</v>
      </c>
      <c r="C374">
        <v>162.8929</v>
      </c>
      <c r="F374">
        <v>2020</v>
      </c>
      <c r="G374" s="49">
        <v>15125.87</v>
      </c>
      <c r="H374" s="49">
        <v>209630.68</v>
      </c>
    </row>
    <row r="375" spans="1:8" x14ac:dyDescent="0.2">
      <c r="A375" s="67">
        <v>78004</v>
      </c>
      <c r="B375" t="s">
        <v>496</v>
      </c>
      <c r="C375">
        <v>163.63059999999999</v>
      </c>
      <c r="F375">
        <v>2020</v>
      </c>
      <c r="G375" s="49">
        <v>15194.37</v>
      </c>
      <c r="H375" s="49">
        <v>210580.04</v>
      </c>
    </row>
    <row r="376" spans="1:8" x14ac:dyDescent="0.2">
      <c r="A376" s="67">
        <v>78005</v>
      </c>
      <c r="B376" t="s">
        <v>497</v>
      </c>
      <c r="C376">
        <v>669.346</v>
      </c>
      <c r="F376">
        <v>2020</v>
      </c>
      <c r="G376" s="49">
        <v>62153.99</v>
      </c>
      <c r="H376" s="49">
        <v>861397.01</v>
      </c>
    </row>
    <row r="377" spans="1:8" x14ac:dyDescent="0.2">
      <c r="A377" s="67">
        <v>78009</v>
      </c>
      <c r="B377" t="s">
        <v>498</v>
      </c>
      <c r="C377">
        <v>184.7784</v>
      </c>
      <c r="F377">
        <v>2020</v>
      </c>
      <c r="G377" s="49">
        <v>17158.11</v>
      </c>
      <c r="H377" s="49">
        <v>237795.64</v>
      </c>
    </row>
    <row r="378" spans="1:8" x14ac:dyDescent="0.2">
      <c r="A378" s="67">
        <v>78012</v>
      </c>
      <c r="B378" t="s">
        <v>499</v>
      </c>
      <c r="C378" s="49">
        <v>1063.1058</v>
      </c>
      <c r="F378">
        <v>2020</v>
      </c>
      <c r="G378" s="49">
        <v>98717.66</v>
      </c>
      <c r="H378" s="49">
        <v>1368135.71</v>
      </c>
    </row>
    <row r="379" spans="1:8" x14ac:dyDescent="0.2">
      <c r="A379" s="67">
        <v>78013</v>
      </c>
      <c r="B379" t="s">
        <v>678</v>
      </c>
      <c r="C379">
        <v>0</v>
      </c>
      <c r="F379">
        <v>2022</v>
      </c>
      <c r="G379">
        <v>0</v>
      </c>
      <c r="H379">
        <v>0</v>
      </c>
    </row>
    <row r="380" spans="1:8" x14ac:dyDescent="0.2">
      <c r="A380" s="67">
        <v>79077</v>
      </c>
      <c r="B380" t="s">
        <v>500</v>
      </c>
      <c r="C380" s="49">
        <v>2213.1333</v>
      </c>
      <c r="F380">
        <v>2020</v>
      </c>
      <c r="G380" s="49">
        <v>205506.67</v>
      </c>
      <c r="H380" s="49">
        <v>2848132.98</v>
      </c>
    </row>
    <row r="381" spans="1:8" x14ac:dyDescent="0.2">
      <c r="A381" s="67">
        <v>79078</v>
      </c>
      <c r="B381" t="s">
        <v>501</v>
      </c>
      <c r="C381">
        <v>106.12949999999999</v>
      </c>
      <c r="F381">
        <v>2020</v>
      </c>
      <c r="G381" s="49">
        <v>9854.9500000000007</v>
      </c>
      <c r="H381" s="49">
        <v>136580.53</v>
      </c>
    </row>
    <row r="382" spans="1:8" x14ac:dyDescent="0.2">
      <c r="A382" s="67">
        <v>80116</v>
      </c>
      <c r="B382" t="s">
        <v>502</v>
      </c>
      <c r="C382">
        <v>319.9871</v>
      </c>
      <c r="F382">
        <v>2020</v>
      </c>
      <c r="G382" s="49">
        <v>29713.3</v>
      </c>
      <c r="H382" s="49">
        <v>411798.88</v>
      </c>
    </row>
    <row r="383" spans="1:8" x14ac:dyDescent="0.2">
      <c r="A383" s="67">
        <v>80118</v>
      </c>
      <c r="B383" t="s">
        <v>503</v>
      </c>
      <c r="C383">
        <v>366.84480000000002</v>
      </c>
      <c r="F383">
        <v>2020</v>
      </c>
      <c r="G383" s="49">
        <v>34064.400000000001</v>
      </c>
      <c r="H383" s="49">
        <v>472101.15</v>
      </c>
    </row>
    <row r="384" spans="1:8" x14ac:dyDescent="0.2">
      <c r="A384" s="67">
        <v>80119</v>
      </c>
      <c r="B384" t="s">
        <v>504</v>
      </c>
      <c r="C384">
        <v>539.09609999999998</v>
      </c>
      <c r="F384">
        <v>2020</v>
      </c>
      <c r="G384" s="49">
        <v>50059.27</v>
      </c>
      <c r="H384" s="49">
        <v>693775.37</v>
      </c>
    </row>
    <row r="385" spans="1:8" x14ac:dyDescent="0.2">
      <c r="A385" s="67">
        <v>80121</v>
      </c>
      <c r="B385" t="s">
        <v>505</v>
      </c>
      <c r="C385">
        <v>420.53870000000001</v>
      </c>
      <c r="F385">
        <v>2020</v>
      </c>
      <c r="G385" s="49">
        <v>39050.29</v>
      </c>
      <c r="H385" s="49">
        <v>541201.07999999996</v>
      </c>
    </row>
    <row r="386" spans="1:8" x14ac:dyDescent="0.2">
      <c r="A386" s="67">
        <v>80122</v>
      </c>
      <c r="B386" t="s">
        <v>506</v>
      </c>
      <c r="C386">
        <v>211.73240000000001</v>
      </c>
      <c r="F386">
        <v>2020</v>
      </c>
      <c r="G386" s="49">
        <v>19661.009999999998</v>
      </c>
      <c r="H386" s="49">
        <v>272483.38</v>
      </c>
    </row>
    <row r="387" spans="1:8" x14ac:dyDescent="0.2">
      <c r="A387" s="67">
        <v>80125</v>
      </c>
      <c r="B387" t="s">
        <v>507</v>
      </c>
      <c r="C387" s="49">
        <v>5294.7266</v>
      </c>
      <c r="F387">
        <v>2020</v>
      </c>
      <c r="G387" s="49">
        <v>491656.61</v>
      </c>
      <c r="H387" s="49">
        <v>6813907.4400000004</v>
      </c>
    </row>
    <row r="388" spans="1:8" x14ac:dyDescent="0.2">
      <c r="A388" s="67">
        <v>81094</v>
      </c>
      <c r="B388" t="s">
        <v>508</v>
      </c>
      <c r="C388" s="49">
        <v>1942.848</v>
      </c>
      <c r="F388">
        <v>2020</v>
      </c>
      <c r="G388" s="49">
        <v>180408.57</v>
      </c>
      <c r="H388" s="49">
        <v>2500296.5099999998</v>
      </c>
    </row>
    <row r="389" spans="1:8" x14ac:dyDescent="0.2">
      <c r="A389" s="67">
        <v>81095</v>
      </c>
      <c r="B389" t="s">
        <v>509</v>
      </c>
      <c r="C389">
        <v>431.96370000000002</v>
      </c>
      <c r="F389">
        <v>2021</v>
      </c>
      <c r="G389" s="49">
        <v>40111.19</v>
      </c>
      <c r="H389" s="49">
        <v>555904.18000000005</v>
      </c>
    </row>
    <row r="390" spans="1:8" x14ac:dyDescent="0.2">
      <c r="A390" s="67">
        <v>81096</v>
      </c>
      <c r="B390" t="s">
        <v>510</v>
      </c>
      <c r="C390" s="49">
        <v>3954.5949000000001</v>
      </c>
      <c r="F390">
        <v>2020</v>
      </c>
      <c r="G390" s="49">
        <v>367214.94</v>
      </c>
      <c r="H390" s="49">
        <v>5089260.62</v>
      </c>
    </row>
    <row r="391" spans="1:8" x14ac:dyDescent="0.2">
      <c r="A391" s="67">
        <v>81097</v>
      </c>
      <c r="B391" t="s">
        <v>511</v>
      </c>
      <c r="C391">
        <v>243.99610000000001</v>
      </c>
      <c r="F391">
        <v>2020</v>
      </c>
      <c r="G391" s="49">
        <v>22656.93</v>
      </c>
      <c r="H391" s="49">
        <v>314004.28000000003</v>
      </c>
    </row>
    <row r="392" spans="1:8" x14ac:dyDescent="0.2">
      <c r="A392" s="67">
        <v>82100</v>
      </c>
      <c r="B392" t="s">
        <v>512</v>
      </c>
      <c r="C392" s="49">
        <v>1375.0779</v>
      </c>
      <c r="F392">
        <v>2020</v>
      </c>
      <c r="G392" s="49">
        <v>127686.69</v>
      </c>
      <c r="H392" s="49">
        <v>1769619.89</v>
      </c>
    </row>
    <row r="393" spans="1:8" x14ac:dyDescent="0.2">
      <c r="A393" s="67">
        <v>82101</v>
      </c>
      <c r="B393" t="s">
        <v>513</v>
      </c>
      <c r="C393">
        <v>398.25740000000002</v>
      </c>
      <c r="F393">
        <v>2020</v>
      </c>
      <c r="G393" s="49">
        <v>36981.300000000003</v>
      </c>
      <c r="H393" s="49">
        <v>512526.76</v>
      </c>
    </row>
    <row r="394" spans="1:8" x14ac:dyDescent="0.2">
      <c r="A394" s="67">
        <v>82105</v>
      </c>
      <c r="B394" t="s">
        <v>514</v>
      </c>
      <c r="C394">
        <v>66.664599999999993</v>
      </c>
      <c r="F394">
        <v>2020</v>
      </c>
      <c r="G394" s="49">
        <v>6190.33</v>
      </c>
      <c r="H394" s="49">
        <v>85792.23</v>
      </c>
    </row>
    <row r="395" spans="1:8" x14ac:dyDescent="0.2">
      <c r="A395" s="67">
        <v>82108</v>
      </c>
      <c r="B395" t="s">
        <v>515</v>
      </c>
      <c r="C395">
        <v>724.55470000000003</v>
      </c>
      <c r="F395">
        <v>2022</v>
      </c>
      <c r="G395" s="49">
        <v>67280.55</v>
      </c>
      <c r="H395" s="49">
        <v>932446.38</v>
      </c>
    </row>
    <row r="396" spans="1:8" x14ac:dyDescent="0.2">
      <c r="A396" s="67">
        <v>83001</v>
      </c>
      <c r="B396" t="s">
        <v>516</v>
      </c>
      <c r="C396">
        <v>577.90160000000003</v>
      </c>
      <c r="F396">
        <v>2020</v>
      </c>
      <c r="G396" s="49">
        <v>53662.67</v>
      </c>
      <c r="H396" s="49">
        <v>743715.08</v>
      </c>
    </row>
    <row r="397" spans="1:8" x14ac:dyDescent="0.2">
      <c r="A397" s="67">
        <v>83002</v>
      </c>
      <c r="B397" t="s">
        <v>517</v>
      </c>
      <c r="C397">
        <v>637.55129999999997</v>
      </c>
      <c r="F397">
        <v>2020</v>
      </c>
      <c r="G397" s="49">
        <v>59201.599999999999</v>
      </c>
      <c r="H397" s="49">
        <v>820479.67</v>
      </c>
    </row>
    <row r="398" spans="1:8" x14ac:dyDescent="0.2">
      <c r="A398" s="67">
        <v>83003</v>
      </c>
      <c r="B398" t="s">
        <v>518</v>
      </c>
      <c r="C398" s="49">
        <v>4052.8669</v>
      </c>
      <c r="F398">
        <v>2020</v>
      </c>
      <c r="G398" s="49">
        <v>376340.26</v>
      </c>
      <c r="H398" s="49">
        <v>5215729.16</v>
      </c>
    </row>
    <row r="399" spans="1:8" x14ac:dyDescent="0.2">
      <c r="A399" s="67">
        <v>83005</v>
      </c>
      <c r="B399" t="s">
        <v>519</v>
      </c>
      <c r="C399" s="49">
        <v>11530.221299999999</v>
      </c>
      <c r="F399">
        <v>2020</v>
      </c>
      <c r="G399" s="49">
        <v>1070670.8600000001</v>
      </c>
      <c r="H399" s="49">
        <v>14838511.33</v>
      </c>
    </row>
    <row r="400" spans="1:8" x14ac:dyDescent="0.2">
      <c r="A400" s="67">
        <v>84001</v>
      </c>
      <c r="B400" t="s">
        <v>520</v>
      </c>
      <c r="C400" s="49">
        <v>2881.2716</v>
      </c>
      <c r="F400">
        <v>2020</v>
      </c>
      <c r="G400" s="49">
        <v>267548.51</v>
      </c>
      <c r="H400" s="49">
        <v>3707975.78</v>
      </c>
    </row>
    <row r="401" spans="1:8" x14ac:dyDescent="0.2">
      <c r="A401" s="67">
        <v>84002</v>
      </c>
      <c r="B401" t="s">
        <v>521</v>
      </c>
      <c r="C401">
        <v>373.84960000000001</v>
      </c>
      <c r="F401">
        <v>2022</v>
      </c>
      <c r="G401" s="49">
        <v>34714.85</v>
      </c>
      <c r="H401" s="49">
        <v>481115.79</v>
      </c>
    </row>
    <row r="402" spans="1:8" x14ac:dyDescent="0.2">
      <c r="A402" s="67">
        <v>84003</v>
      </c>
      <c r="B402" t="s">
        <v>522</v>
      </c>
      <c r="C402">
        <v>270.15109999999999</v>
      </c>
      <c r="F402">
        <v>2022</v>
      </c>
      <c r="G402" s="49">
        <v>25085.64</v>
      </c>
      <c r="H402" s="49">
        <v>347663.77</v>
      </c>
    </row>
    <row r="403" spans="1:8" x14ac:dyDescent="0.2">
      <c r="A403" s="67">
        <v>84004</v>
      </c>
      <c r="B403" t="s">
        <v>523</v>
      </c>
      <c r="C403">
        <v>416.80200000000002</v>
      </c>
      <c r="F403">
        <v>2022</v>
      </c>
      <c r="G403" s="49">
        <v>38703.31</v>
      </c>
      <c r="H403" s="49">
        <v>536392.24</v>
      </c>
    </row>
    <row r="404" spans="1:8" x14ac:dyDescent="0.2">
      <c r="A404" s="67">
        <v>84005</v>
      </c>
      <c r="B404" t="s">
        <v>524</v>
      </c>
      <c r="C404">
        <v>539.67370000000005</v>
      </c>
      <c r="F404">
        <v>2020</v>
      </c>
      <c r="G404" s="49">
        <v>50112.91</v>
      </c>
      <c r="H404" s="49">
        <v>694518.7</v>
      </c>
    </row>
    <row r="405" spans="1:8" x14ac:dyDescent="0.2">
      <c r="A405" s="67">
        <v>84006</v>
      </c>
      <c r="B405" t="s">
        <v>525</v>
      </c>
      <c r="C405">
        <v>830.81650000000002</v>
      </c>
      <c r="F405">
        <v>2020</v>
      </c>
      <c r="G405" s="49">
        <v>77147.789999999994</v>
      </c>
      <c r="H405" s="49">
        <v>1069197.18</v>
      </c>
    </row>
    <row r="406" spans="1:8" x14ac:dyDescent="0.2">
      <c r="A406" s="67">
        <v>85043</v>
      </c>
      <c r="B406" t="s">
        <v>526</v>
      </c>
      <c r="C406">
        <v>70.161799999999999</v>
      </c>
      <c r="F406">
        <v>2020</v>
      </c>
      <c r="G406" s="49">
        <v>6515.07</v>
      </c>
      <c r="H406" s="49">
        <v>90292.86</v>
      </c>
    </row>
    <row r="407" spans="1:8" x14ac:dyDescent="0.2">
      <c r="A407" s="67">
        <v>85044</v>
      </c>
      <c r="B407" t="s">
        <v>527</v>
      </c>
      <c r="C407">
        <v>531.31669999999997</v>
      </c>
      <c r="F407">
        <v>2020</v>
      </c>
      <c r="G407" s="49">
        <v>49336.89</v>
      </c>
      <c r="H407" s="49">
        <v>683763.88</v>
      </c>
    </row>
    <row r="408" spans="1:8" x14ac:dyDescent="0.2">
      <c r="A408" s="67">
        <v>85045</v>
      </c>
      <c r="B408" t="s">
        <v>528</v>
      </c>
      <c r="C408">
        <v>664.34400000000005</v>
      </c>
      <c r="F408">
        <v>2020</v>
      </c>
      <c r="G408" s="49">
        <v>61689.51</v>
      </c>
      <c r="H408" s="49">
        <v>854959.82</v>
      </c>
    </row>
    <row r="409" spans="1:8" x14ac:dyDescent="0.2">
      <c r="A409" s="67">
        <v>85046</v>
      </c>
      <c r="B409" t="s">
        <v>529</v>
      </c>
      <c r="C409" s="49">
        <v>4658.2218000000003</v>
      </c>
      <c r="F409">
        <v>2020</v>
      </c>
      <c r="G409" s="49">
        <v>432552.18</v>
      </c>
      <c r="H409" s="49">
        <v>5994774.5300000003</v>
      </c>
    </row>
    <row r="410" spans="1:8" x14ac:dyDescent="0.2">
      <c r="A410" s="67">
        <v>85048</v>
      </c>
      <c r="B410" t="s">
        <v>530</v>
      </c>
      <c r="C410">
        <v>882.48180000000002</v>
      </c>
      <c r="F410">
        <v>2020</v>
      </c>
      <c r="G410" s="49">
        <v>81945.31</v>
      </c>
      <c r="H410" s="49">
        <v>1135686.46</v>
      </c>
    </row>
    <row r="411" spans="1:8" x14ac:dyDescent="0.2">
      <c r="A411" s="67">
        <v>85049</v>
      </c>
      <c r="B411" t="s">
        <v>531</v>
      </c>
      <c r="C411">
        <v>565.16669999999999</v>
      </c>
      <c r="F411">
        <v>2020</v>
      </c>
      <c r="G411" s="49">
        <v>52480.13</v>
      </c>
      <c r="H411" s="49">
        <v>727326.24</v>
      </c>
    </row>
    <row r="412" spans="1:8" x14ac:dyDescent="0.2">
      <c r="A412" s="67">
        <v>85050</v>
      </c>
      <c r="B412" t="s">
        <v>532</v>
      </c>
      <c r="C412" s="49">
        <v>1577.0835</v>
      </c>
      <c r="F412">
        <v>2020</v>
      </c>
      <c r="G412" s="49">
        <v>146444.48000000001</v>
      </c>
      <c r="H412" s="49">
        <v>2029585.62</v>
      </c>
    </row>
    <row r="413" spans="1:8" x14ac:dyDescent="0.2">
      <c r="A413" s="67">
        <v>86100</v>
      </c>
      <c r="B413" t="s">
        <v>533</v>
      </c>
      <c r="C413">
        <v>653.42020000000002</v>
      </c>
      <c r="F413">
        <v>2020</v>
      </c>
      <c r="G413" s="49">
        <v>60675.15</v>
      </c>
      <c r="H413" s="49">
        <v>840901.73</v>
      </c>
    </row>
    <row r="414" spans="1:8" x14ac:dyDescent="0.2">
      <c r="A414" s="67">
        <v>87083</v>
      </c>
      <c r="B414" t="s">
        <v>534</v>
      </c>
      <c r="C414">
        <v>774.82119999999998</v>
      </c>
      <c r="F414">
        <v>2022</v>
      </c>
      <c r="G414" s="49">
        <v>71948.19</v>
      </c>
      <c r="H414" s="49">
        <v>997135.52</v>
      </c>
    </row>
    <row r="415" spans="1:8" x14ac:dyDescent="0.2">
      <c r="A415" s="67">
        <v>88072</v>
      </c>
      <c r="B415" t="s">
        <v>535</v>
      </c>
      <c r="C415">
        <v>359.17309999999998</v>
      </c>
      <c r="F415">
        <v>2020</v>
      </c>
      <c r="G415" s="49">
        <v>33352.019999999997</v>
      </c>
      <c r="H415" s="49">
        <v>462228.26</v>
      </c>
    </row>
    <row r="416" spans="1:8" x14ac:dyDescent="0.2">
      <c r="A416" s="67">
        <v>88073</v>
      </c>
      <c r="B416" t="s">
        <v>536</v>
      </c>
      <c r="C416">
        <v>141.00380000000001</v>
      </c>
      <c r="F416">
        <v>2020</v>
      </c>
      <c r="G416" s="49">
        <v>13093.3</v>
      </c>
      <c r="H416" s="49">
        <v>181461.09</v>
      </c>
    </row>
    <row r="417" spans="1:8" x14ac:dyDescent="0.2">
      <c r="A417" s="67">
        <v>88075</v>
      </c>
      <c r="B417" t="s">
        <v>537</v>
      </c>
      <c r="C417">
        <v>212.85599999999999</v>
      </c>
      <c r="F417">
        <v>2020</v>
      </c>
      <c r="G417" s="49">
        <v>19765.34</v>
      </c>
      <c r="H417" s="49">
        <v>273929.36</v>
      </c>
    </row>
    <row r="418" spans="1:8" x14ac:dyDescent="0.2">
      <c r="A418" s="67">
        <v>88080</v>
      </c>
      <c r="B418" t="s">
        <v>538</v>
      </c>
      <c r="C418">
        <v>587.33370000000002</v>
      </c>
      <c r="F418">
        <v>2020</v>
      </c>
      <c r="G418" s="49">
        <v>54538.51</v>
      </c>
      <c r="H418" s="49">
        <v>755853.47</v>
      </c>
    </row>
    <row r="419" spans="1:8" x14ac:dyDescent="0.2">
      <c r="A419" s="67">
        <v>88081</v>
      </c>
      <c r="B419" t="s">
        <v>539</v>
      </c>
      <c r="C419" s="49">
        <v>2247.4648000000002</v>
      </c>
      <c r="F419">
        <v>2020</v>
      </c>
      <c r="G419" s="49">
        <v>208694.61</v>
      </c>
      <c r="H419" s="49">
        <v>2892314.99</v>
      </c>
    </row>
    <row r="420" spans="1:8" x14ac:dyDescent="0.2">
      <c r="A420" s="67">
        <v>89080</v>
      </c>
      <c r="B420" t="s">
        <v>540</v>
      </c>
      <c r="C420" s="49">
        <v>1087.3126</v>
      </c>
      <c r="F420">
        <v>2020</v>
      </c>
      <c r="G420" s="49">
        <v>100965.44</v>
      </c>
      <c r="H420" s="49">
        <v>1399288</v>
      </c>
    </row>
    <row r="421" spans="1:8" x14ac:dyDescent="0.2">
      <c r="A421" s="67">
        <v>89087</v>
      </c>
      <c r="B421" t="s">
        <v>541</v>
      </c>
      <c r="C421">
        <v>265.35250000000002</v>
      </c>
      <c r="F421">
        <v>2020</v>
      </c>
      <c r="G421" s="49">
        <v>24640.05</v>
      </c>
      <c r="H421" s="49">
        <v>341488.34</v>
      </c>
    </row>
    <row r="422" spans="1:8" x14ac:dyDescent="0.2">
      <c r="A422" s="67">
        <v>89088</v>
      </c>
      <c r="B422" t="s">
        <v>542</v>
      </c>
      <c r="C422">
        <v>214.3526</v>
      </c>
      <c r="F422">
        <v>2020</v>
      </c>
      <c r="G422" s="49">
        <v>19904.310000000001</v>
      </c>
      <c r="H422" s="49">
        <v>275855.37</v>
      </c>
    </row>
    <row r="423" spans="1:8" x14ac:dyDescent="0.2">
      <c r="A423" s="67">
        <v>89089</v>
      </c>
      <c r="B423" t="s">
        <v>543</v>
      </c>
      <c r="C423" s="49">
        <v>1453.3154999999999</v>
      </c>
      <c r="F423">
        <v>2020</v>
      </c>
      <c r="G423" s="49">
        <v>134951.66</v>
      </c>
      <c r="H423" s="49">
        <v>1870305.69</v>
      </c>
    </row>
    <row r="424" spans="1:8" x14ac:dyDescent="0.2">
      <c r="A424" s="67">
        <v>90075</v>
      </c>
      <c r="B424" t="s">
        <v>544</v>
      </c>
      <c r="C424">
        <v>92.456100000000006</v>
      </c>
      <c r="F424">
        <v>2020</v>
      </c>
      <c r="G424" s="49">
        <v>8585.27</v>
      </c>
      <c r="H424" s="49">
        <v>118983.92</v>
      </c>
    </row>
    <row r="425" spans="1:8" x14ac:dyDescent="0.2">
      <c r="A425" s="67">
        <v>90076</v>
      </c>
      <c r="B425" t="s">
        <v>545</v>
      </c>
      <c r="C425">
        <v>486.15809999999999</v>
      </c>
      <c r="F425">
        <v>2020</v>
      </c>
      <c r="G425" s="49">
        <v>45143.56</v>
      </c>
      <c r="H425" s="49">
        <v>625648.22</v>
      </c>
    </row>
    <row r="426" spans="1:8" x14ac:dyDescent="0.2">
      <c r="A426" s="67">
        <v>90077</v>
      </c>
      <c r="B426" t="s">
        <v>546</v>
      </c>
      <c r="C426">
        <v>234.12280000000001</v>
      </c>
      <c r="F426">
        <v>2020</v>
      </c>
      <c r="G426" s="49">
        <v>21740.12</v>
      </c>
      <c r="H426" s="49">
        <v>301298.09999999998</v>
      </c>
    </row>
    <row r="427" spans="1:8" x14ac:dyDescent="0.2">
      <c r="A427" s="67">
        <v>90078</v>
      </c>
      <c r="B427" t="s">
        <v>547</v>
      </c>
      <c r="C427">
        <v>252.00229999999999</v>
      </c>
      <c r="F427">
        <v>2020</v>
      </c>
      <c r="G427" s="49">
        <v>23400.38</v>
      </c>
      <c r="H427" s="49">
        <v>324307.65000000002</v>
      </c>
    </row>
    <row r="428" spans="1:8" x14ac:dyDescent="0.2">
      <c r="A428" s="67">
        <v>91091</v>
      </c>
      <c r="B428" t="s">
        <v>548</v>
      </c>
      <c r="C428">
        <v>414.0711</v>
      </c>
      <c r="F428">
        <v>2020</v>
      </c>
      <c r="G428" s="49">
        <v>38449.730000000003</v>
      </c>
      <c r="H428" s="49">
        <v>532877.78</v>
      </c>
    </row>
    <row r="429" spans="1:8" x14ac:dyDescent="0.2">
      <c r="A429" s="67">
        <v>91092</v>
      </c>
      <c r="B429" t="s">
        <v>549</v>
      </c>
      <c r="C429" s="49">
        <v>1625.2396000000001</v>
      </c>
      <c r="F429">
        <v>2020</v>
      </c>
      <c r="G429" s="49">
        <v>150916.15</v>
      </c>
      <c r="H429" s="49">
        <v>2091558.83</v>
      </c>
    </row>
    <row r="430" spans="1:8" x14ac:dyDescent="0.2">
      <c r="A430" s="67">
        <v>91093</v>
      </c>
      <c r="B430" t="s">
        <v>550</v>
      </c>
      <c r="C430">
        <v>153.9058</v>
      </c>
      <c r="F430">
        <v>2022</v>
      </c>
      <c r="G430" s="49">
        <v>14291.35</v>
      </c>
      <c r="H430" s="49">
        <v>198064.97</v>
      </c>
    </row>
    <row r="431" spans="1:8" x14ac:dyDescent="0.2">
      <c r="A431" s="67">
        <v>91095</v>
      </c>
      <c r="B431" t="s">
        <v>551</v>
      </c>
      <c r="C431">
        <v>146.55760000000001</v>
      </c>
      <c r="F431">
        <v>2022</v>
      </c>
      <c r="G431" s="49">
        <v>13609.01</v>
      </c>
      <c r="H431" s="49">
        <v>188608.4</v>
      </c>
    </row>
    <row r="432" spans="1:8" x14ac:dyDescent="0.2">
      <c r="A432" s="67">
        <v>92087</v>
      </c>
      <c r="B432" t="s">
        <v>552</v>
      </c>
      <c r="C432" s="49">
        <v>17204.850299999998</v>
      </c>
      <c r="F432">
        <v>2020</v>
      </c>
      <c r="G432" s="49">
        <v>1597604.36</v>
      </c>
      <c r="H432" s="49">
        <v>22141324.050000001</v>
      </c>
    </row>
    <row r="433" spans="1:8" x14ac:dyDescent="0.2">
      <c r="A433" s="67">
        <v>92088</v>
      </c>
      <c r="B433" t="s">
        <v>553</v>
      </c>
      <c r="C433" s="49">
        <v>15857.778700000001</v>
      </c>
      <c r="F433">
        <v>2020</v>
      </c>
      <c r="G433" s="49">
        <v>1472518.26</v>
      </c>
      <c r="H433" s="49">
        <v>20407746.109999999</v>
      </c>
    </row>
    <row r="434" spans="1:8" x14ac:dyDescent="0.2">
      <c r="A434" s="67">
        <v>92089</v>
      </c>
      <c r="B434" t="s">
        <v>554</v>
      </c>
      <c r="C434" s="49">
        <v>16754.273799999999</v>
      </c>
      <c r="F434">
        <v>2020</v>
      </c>
      <c r="G434" s="49">
        <v>1555764.83</v>
      </c>
      <c r="H434" s="49">
        <v>21561466.620000001</v>
      </c>
    </row>
    <row r="435" spans="1:8" x14ac:dyDescent="0.2">
      <c r="A435" s="67">
        <v>92090</v>
      </c>
      <c r="B435" t="s">
        <v>555</v>
      </c>
      <c r="C435" s="49">
        <v>4876.4022000000004</v>
      </c>
      <c r="F435">
        <v>2020</v>
      </c>
      <c r="G435" s="49">
        <v>452811.93</v>
      </c>
      <c r="H435" s="49">
        <v>6275555.9900000002</v>
      </c>
    </row>
    <row r="436" spans="1:8" x14ac:dyDescent="0.2">
      <c r="A436" s="67">
        <v>92091</v>
      </c>
      <c r="B436" t="s">
        <v>556</v>
      </c>
      <c r="C436" s="49">
        <v>2037.9222</v>
      </c>
      <c r="F436">
        <v>2022</v>
      </c>
      <c r="G436" s="49">
        <v>189236.95</v>
      </c>
      <c r="H436" s="49">
        <v>2622649.7200000002</v>
      </c>
    </row>
    <row r="437" spans="1:8" x14ac:dyDescent="0.2">
      <c r="A437" s="67">
        <v>93120</v>
      </c>
      <c r="B437" t="s">
        <v>557</v>
      </c>
      <c r="C437">
        <v>309.94959999999998</v>
      </c>
      <c r="F437">
        <v>2020</v>
      </c>
      <c r="G437" s="49">
        <v>28781.24</v>
      </c>
      <c r="H437" s="49">
        <v>398881.39</v>
      </c>
    </row>
    <row r="438" spans="1:8" x14ac:dyDescent="0.2">
      <c r="A438" s="67">
        <v>93121</v>
      </c>
      <c r="B438" t="s">
        <v>558</v>
      </c>
      <c r="C438">
        <v>97.010300000000001</v>
      </c>
      <c r="F438">
        <v>2020</v>
      </c>
      <c r="G438" s="49">
        <v>9008.16</v>
      </c>
      <c r="H438" s="49">
        <v>124844.82</v>
      </c>
    </row>
    <row r="439" spans="1:8" x14ac:dyDescent="0.2">
      <c r="A439" s="67">
        <v>93123</v>
      </c>
      <c r="B439" t="s">
        <v>559</v>
      </c>
      <c r="C439">
        <v>439.05329999999998</v>
      </c>
      <c r="F439">
        <v>2020</v>
      </c>
      <c r="G439" s="49">
        <v>40769.519999999997</v>
      </c>
      <c r="H439" s="49">
        <v>565027.96</v>
      </c>
    </row>
    <row r="440" spans="1:8" x14ac:dyDescent="0.2">
      <c r="A440" s="67">
        <v>93124</v>
      </c>
      <c r="B440" t="s">
        <v>560</v>
      </c>
      <c r="C440">
        <v>504.40940000000001</v>
      </c>
      <c r="F440">
        <v>2020</v>
      </c>
      <c r="G440" s="49">
        <v>46838.34</v>
      </c>
      <c r="H440" s="49">
        <v>649136.25</v>
      </c>
    </row>
    <row r="441" spans="1:8" x14ac:dyDescent="0.2">
      <c r="A441" s="67">
        <v>94076</v>
      </c>
      <c r="B441" t="s">
        <v>561</v>
      </c>
      <c r="C441">
        <v>530.80600000000004</v>
      </c>
      <c r="F441">
        <v>2022</v>
      </c>
      <c r="G441" s="49">
        <v>49289.47</v>
      </c>
      <c r="H441" s="49">
        <v>683106.65</v>
      </c>
    </row>
    <row r="442" spans="1:8" x14ac:dyDescent="0.2">
      <c r="A442" s="67">
        <v>94078</v>
      </c>
      <c r="B442" t="s">
        <v>562</v>
      </c>
      <c r="C442" s="49">
        <v>3992.97</v>
      </c>
      <c r="F442">
        <v>2020</v>
      </c>
      <c r="G442" s="49">
        <v>370778.37</v>
      </c>
      <c r="H442" s="49">
        <v>5138646.4400000004</v>
      </c>
    </row>
    <row r="443" spans="1:8" x14ac:dyDescent="0.2">
      <c r="A443" s="67">
        <v>94083</v>
      </c>
      <c r="B443" t="s">
        <v>563</v>
      </c>
      <c r="C443" s="49">
        <v>2824.6801</v>
      </c>
      <c r="F443">
        <v>2020</v>
      </c>
      <c r="G443" s="49">
        <v>262293.55</v>
      </c>
      <c r="H443" s="49">
        <v>3635146.85</v>
      </c>
    </row>
    <row r="444" spans="1:8" x14ac:dyDescent="0.2">
      <c r="A444" s="67">
        <v>94086</v>
      </c>
      <c r="B444" t="s">
        <v>564</v>
      </c>
      <c r="C444" s="49">
        <v>2206.1799000000001</v>
      </c>
      <c r="F444">
        <v>2020</v>
      </c>
      <c r="G444" s="49">
        <v>204860.99</v>
      </c>
      <c r="H444" s="49">
        <v>2839184.49</v>
      </c>
    </row>
    <row r="445" spans="1:8" x14ac:dyDescent="0.2">
      <c r="A445" s="67">
        <v>94087</v>
      </c>
      <c r="B445" t="s">
        <v>565</v>
      </c>
      <c r="C445" s="49">
        <v>1061.5243</v>
      </c>
      <c r="F445">
        <v>2020</v>
      </c>
      <c r="G445" s="49">
        <v>98570.8</v>
      </c>
      <c r="H445" s="49">
        <v>1366100.44</v>
      </c>
    </row>
    <row r="446" spans="1:8" x14ac:dyDescent="0.2">
      <c r="A446" s="67">
        <v>95059</v>
      </c>
      <c r="B446" t="s">
        <v>566</v>
      </c>
      <c r="C446" s="49">
        <v>1824.8532</v>
      </c>
      <c r="F446">
        <v>2020</v>
      </c>
      <c r="G446" s="49">
        <v>169451.83</v>
      </c>
      <c r="H446" s="49">
        <v>2348446.2400000002</v>
      </c>
    </row>
    <row r="447" spans="1:8" x14ac:dyDescent="0.2">
      <c r="A447" s="67">
        <v>96088</v>
      </c>
      <c r="B447" t="s">
        <v>567</v>
      </c>
      <c r="C447" s="49">
        <v>16572.606100000001</v>
      </c>
      <c r="F447">
        <v>2020</v>
      </c>
      <c r="G447" s="49">
        <v>1538895.57</v>
      </c>
      <c r="H447" s="49">
        <v>21327674.210000001</v>
      </c>
    </row>
    <row r="448" spans="1:8" x14ac:dyDescent="0.2">
      <c r="A448" s="67">
        <v>96089</v>
      </c>
      <c r="B448" t="s">
        <v>568</v>
      </c>
      <c r="C448" s="49">
        <v>9329.3479000000007</v>
      </c>
      <c r="F448">
        <v>2020</v>
      </c>
      <c r="G448" s="49">
        <v>866302.62</v>
      </c>
      <c r="H448" s="49">
        <v>12006155.9</v>
      </c>
    </row>
    <row r="449" spans="1:8" x14ac:dyDescent="0.2">
      <c r="A449" s="67">
        <v>96090</v>
      </c>
      <c r="B449" t="s">
        <v>569</v>
      </c>
      <c r="C449" s="49">
        <v>6093.9781999999996</v>
      </c>
      <c r="F449">
        <v>2020</v>
      </c>
      <c r="G449" s="49">
        <v>565873.34</v>
      </c>
      <c r="H449" s="49">
        <v>7842483</v>
      </c>
    </row>
    <row r="450" spans="1:8" x14ac:dyDescent="0.2">
      <c r="A450" s="67">
        <v>96091</v>
      </c>
      <c r="B450" t="s">
        <v>570</v>
      </c>
      <c r="C450" s="49">
        <v>18698.4692</v>
      </c>
      <c r="F450">
        <v>2020</v>
      </c>
      <c r="G450" s="49">
        <v>1736298.5</v>
      </c>
      <c r="H450" s="49">
        <v>24063497.120000001</v>
      </c>
    </row>
    <row r="451" spans="1:8" x14ac:dyDescent="0.2">
      <c r="A451" s="67">
        <v>96092</v>
      </c>
      <c r="B451" t="s">
        <v>571</v>
      </c>
      <c r="C451" s="49">
        <v>5443.2389000000003</v>
      </c>
      <c r="F451">
        <v>2020</v>
      </c>
      <c r="G451" s="49">
        <v>505447.13</v>
      </c>
      <c r="H451" s="49">
        <v>7005031.3899999997</v>
      </c>
    </row>
    <row r="452" spans="1:8" x14ac:dyDescent="0.2">
      <c r="A452" s="67">
        <v>96093</v>
      </c>
      <c r="B452" t="s">
        <v>572</v>
      </c>
      <c r="C452" s="49">
        <v>6759.1864999999998</v>
      </c>
      <c r="F452">
        <v>2020</v>
      </c>
      <c r="G452" s="49">
        <v>627643.12</v>
      </c>
      <c r="H452" s="49">
        <v>8698555.1199999992</v>
      </c>
    </row>
    <row r="453" spans="1:8" x14ac:dyDescent="0.2">
      <c r="A453" s="67">
        <v>96094</v>
      </c>
      <c r="B453" t="s">
        <v>573</v>
      </c>
      <c r="C453" s="49">
        <v>9647.8950999999997</v>
      </c>
      <c r="F453">
        <v>2020</v>
      </c>
      <c r="G453" s="49">
        <v>895882.21</v>
      </c>
      <c r="H453" s="49">
        <v>12416101.74</v>
      </c>
    </row>
    <row r="454" spans="1:8" x14ac:dyDescent="0.2">
      <c r="A454" s="67">
        <v>96095</v>
      </c>
      <c r="B454" t="s">
        <v>574</v>
      </c>
      <c r="C454" s="49">
        <v>15829.766600000001</v>
      </c>
      <c r="F454">
        <v>2020</v>
      </c>
      <c r="G454" s="49">
        <v>1469917.13</v>
      </c>
      <c r="H454" s="49">
        <v>20371696.690000001</v>
      </c>
    </row>
    <row r="455" spans="1:8" x14ac:dyDescent="0.2">
      <c r="A455" s="67">
        <v>96098</v>
      </c>
      <c r="B455" t="s">
        <v>575</v>
      </c>
      <c r="C455" s="49">
        <v>2499.0005000000001</v>
      </c>
      <c r="F455">
        <v>2020</v>
      </c>
      <c r="G455" s="49">
        <v>232051.66</v>
      </c>
      <c r="H455" s="49">
        <v>3216022.16</v>
      </c>
    </row>
    <row r="456" spans="1:8" x14ac:dyDescent="0.2">
      <c r="A456" s="67">
        <v>96099</v>
      </c>
      <c r="B456" t="s">
        <v>576</v>
      </c>
      <c r="C456" s="49">
        <v>1835.4235000000001</v>
      </c>
      <c r="F456">
        <v>2020</v>
      </c>
      <c r="G456" s="49">
        <v>170433.37</v>
      </c>
      <c r="H456" s="49">
        <v>2362049.41</v>
      </c>
    </row>
    <row r="457" spans="1:8" x14ac:dyDescent="0.2">
      <c r="A457" s="67">
        <v>96101</v>
      </c>
      <c r="B457" t="s">
        <v>577</v>
      </c>
      <c r="C457">
        <v>662.61410000000001</v>
      </c>
      <c r="F457">
        <v>2022</v>
      </c>
      <c r="G457" s="49">
        <v>61528.89</v>
      </c>
      <c r="H457" s="49">
        <v>852733.58</v>
      </c>
    </row>
    <row r="458" spans="1:8" x14ac:dyDescent="0.2">
      <c r="A458" s="67">
        <v>96102</v>
      </c>
      <c r="B458" t="s">
        <v>578</v>
      </c>
      <c r="C458" s="49">
        <v>2285.5475000000001</v>
      </c>
      <c r="F458">
        <v>2020</v>
      </c>
      <c r="G458" s="49">
        <v>212230.89</v>
      </c>
      <c r="H458" s="49">
        <v>2941324.51</v>
      </c>
    </row>
    <row r="459" spans="1:8" x14ac:dyDescent="0.2">
      <c r="A459" s="67">
        <v>96103</v>
      </c>
      <c r="B459" t="s">
        <v>579</v>
      </c>
      <c r="C459" s="49">
        <v>1406.6083000000001</v>
      </c>
      <c r="F459">
        <v>2020</v>
      </c>
      <c r="G459" s="49">
        <v>130614.53</v>
      </c>
      <c r="H459" s="49">
        <v>1810197.1</v>
      </c>
    </row>
    <row r="460" spans="1:8" x14ac:dyDescent="0.2">
      <c r="A460" s="67">
        <v>96104</v>
      </c>
      <c r="B460" t="s">
        <v>580</v>
      </c>
      <c r="C460" s="49">
        <v>2680.4969999999998</v>
      </c>
      <c r="F460">
        <v>2020</v>
      </c>
      <c r="G460" s="49">
        <v>248905.02</v>
      </c>
      <c r="H460" s="49">
        <v>3449594.25</v>
      </c>
    </row>
    <row r="461" spans="1:8" x14ac:dyDescent="0.2">
      <c r="A461" s="67">
        <v>96106</v>
      </c>
      <c r="B461" t="s">
        <v>581</v>
      </c>
      <c r="C461" s="49">
        <v>4016.9369999999999</v>
      </c>
      <c r="F461">
        <v>2020</v>
      </c>
      <c r="G461" s="49">
        <v>373003.89</v>
      </c>
      <c r="H461" s="49">
        <v>5169490.13</v>
      </c>
    </row>
    <row r="462" spans="1:8" x14ac:dyDescent="0.2">
      <c r="A462" s="67">
        <v>96107</v>
      </c>
      <c r="B462" t="s">
        <v>582</v>
      </c>
      <c r="C462" s="49">
        <v>1364.7293999999999</v>
      </c>
      <c r="F462">
        <v>2020</v>
      </c>
      <c r="G462" s="49">
        <v>126725.75999999999</v>
      </c>
      <c r="H462" s="49">
        <v>1756302.17</v>
      </c>
    </row>
    <row r="463" spans="1:8" x14ac:dyDescent="0.2">
      <c r="A463" s="67">
        <v>96109</v>
      </c>
      <c r="B463" t="s">
        <v>759</v>
      </c>
      <c r="C463" s="49">
        <v>3467.73</v>
      </c>
      <c r="F463">
        <v>2020</v>
      </c>
      <c r="G463" s="49">
        <v>322005.74</v>
      </c>
      <c r="H463" s="49">
        <v>4462702.8</v>
      </c>
    </row>
    <row r="464" spans="1:8" x14ac:dyDescent="0.2">
      <c r="A464" s="67">
        <v>96110</v>
      </c>
      <c r="B464" t="s">
        <v>584</v>
      </c>
      <c r="C464" s="49">
        <v>6899.1502</v>
      </c>
      <c r="F464">
        <v>2020</v>
      </c>
      <c r="G464" s="49">
        <v>640639.82999999996</v>
      </c>
      <c r="H464" s="49">
        <v>8878677.6699999999</v>
      </c>
    </row>
    <row r="465" spans="1:8" x14ac:dyDescent="0.2">
      <c r="A465" s="67">
        <v>96111</v>
      </c>
      <c r="B465" t="s">
        <v>585</v>
      </c>
      <c r="C465" s="49">
        <v>5564.0987999999998</v>
      </c>
      <c r="F465">
        <v>2020</v>
      </c>
      <c r="G465" s="49">
        <v>516669.92</v>
      </c>
      <c r="H465" s="49">
        <v>7160568.8200000003</v>
      </c>
    </row>
    <row r="466" spans="1:8" x14ac:dyDescent="0.2">
      <c r="A466" s="67">
        <v>96112</v>
      </c>
      <c r="B466" t="s">
        <v>586</v>
      </c>
      <c r="C466" s="49">
        <v>2561.3568</v>
      </c>
      <c r="F466">
        <v>2020</v>
      </c>
      <c r="G466" s="49">
        <v>237841.93</v>
      </c>
      <c r="H466" s="49">
        <v>3296269.94</v>
      </c>
    </row>
    <row r="467" spans="1:8" x14ac:dyDescent="0.2">
      <c r="A467" s="67">
        <v>96113</v>
      </c>
      <c r="B467" t="s">
        <v>587</v>
      </c>
      <c r="C467">
        <v>693.86689999999999</v>
      </c>
      <c r="F467">
        <v>2020</v>
      </c>
      <c r="G467" s="49">
        <v>64430.94</v>
      </c>
      <c r="H467" s="49">
        <v>892953.53</v>
      </c>
    </row>
    <row r="468" spans="1:8" x14ac:dyDescent="0.2">
      <c r="A468" s="67">
        <v>96114</v>
      </c>
      <c r="B468" t="s">
        <v>588</v>
      </c>
      <c r="C468" s="49">
        <v>4220.6103999999996</v>
      </c>
      <c r="F468">
        <v>2020</v>
      </c>
      <c r="G468" s="49">
        <v>391916.55</v>
      </c>
      <c r="H468" s="49">
        <v>5431602.1900000004</v>
      </c>
    </row>
    <row r="469" spans="1:8" x14ac:dyDescent="0.2">
      <c r="A469" s="67">
        <v>96119</v>
      </c>
      <c r="B469" t="s">
        <v>589</v>
      </c>
      <c r="C469" s="49">
        <v>7349.37</v>
      </c>
      <c r="F469">
        <v>2020</v>
      </c>
      <c r="G469" s="49">
        <v>682446.25</v>
      </c>
      <c r="H469" s="49">
        <v>9458076.0600000005</v>
      </c>
    </row>
    <row r="470" spans="1:8" x14ac:dyDescent="0.2">
      <c r="A470" s="67">
        <v>96121</v>
      </c>
      <c r="B470" t="s">
        <v>590</v>
      </c>
      <c r="C470" s="49">
        <v>4134.4687000000004</v>
      </c>
      <c r="F470">
        <v>2020</v>
      </c>
      <c r="G470" s="49">
        <v>383917.62</v>
      </c>
      <c r="H470" s="49">
        <v>5320744.42</v>
      </c>
    </row>
    <row r="471" spans="1:8" x14ac:dyDescent="0.2">
      <c r="A471" s="67">
        <v>96901</v>
      </c>
      <c r="B471" t="s">
        <v>1102</v>
      </c>
      <c r="C471">
        <v>0</v>
      </c>
      <c r="F471">
        <v>2022</v>
      </c>
      <c r="G471">
        <v>0</v>
      </c>
      <c r="H471">
        <v>0</v>
      </c>
    </row>
    <row r="472" spans="1:8" x14ac:dyDescent="0.2">
      <c r="A472" s="67">
        <v>97116</v>
      </c>
      <c r="B472" t="s">
        <v>164</v>
      </c>
      <c r="C472">
        <v>82.072100000000006</v>
      </c>
      <c r="F472">
        <v>2020</v>
      </c>
      <c r="G472" s="49">
        <v>7621.03</v>
      </c>
      <c r="H472" s="49">
        <v>105620.5</v>
      </c>
    </row>
    <row r="473" spans="1:8" x14ac:dyDescent="0.2">
      <c r="A473" s="67">
        <v>97118</v>
      </c>
      <c r="B473" t="s">
        <v>591</v>
      </c>
      <c r="C473">
        <v>91.337800000000001</v>
      </c>
      <c r="F473">
        <v>2022</v>
      </c>
      <c r="G473" s="49">
        <v>8481.43</v>
      </c>
      <c r="H473" s="49">
        <v>117544.75</v>
      </c>
    </row>
    <row r="474" spans="1:8" x14ac:dyDescent="0.2">
      <c r="A474" s="67">
        <v>97119</v>
      </c>
      <c r="B474" t="s">
        <v>592</v>
      </c>
      <c r="C474">
        <v>74.084000000000003</v>
      </c>
      <c r="F474">
        <v>2020</v>
      </c>
      <c r="G474" s="49">
        <v>6879.27</v>
      </c>
      <c r="H474" s="49">
        <v>95340.43</v>
      </c>
    </row>
    <row r="475" spans="1:8" x14ac:dyDescent="0.2">
      <c r="A475" s="67">
        <v>97122</v>
      </c>
      <c r="B475" t="s">
        <v>593</v>
      </c>
      <c r="C475">
        <v>75.388900000000007</v>
      </c>
      <c r="F475">
        <v>2022</v>
      </c>
      <c r="G475" s="49">
        <v>7000.45</v>
      </c>
      <c r="H475" s="49">
        <v>97019.74</v>
      </c>
    </row>
    <row r="476" spans="1:8" x14ac:dyDescent="0.2">
      <c r="A476" s="67">
        <v>97127</v>
      </c>
      <c r="B476" t="s">
        <v>594</v>
      </c>
      <c r="C476">
        <v>52.608499999999999</v>
      </c>
      <c r="F476">
        <v>2021</v>
      </c>
      <c r="G476" s="49">
        <v>4885.1099999999997</v>
      </c>
      <c r="H476" s="49">
        <v>67703.11</v>
      </c>
    </row>
    <row r="477" spans="1:8" x14ac:dyDescent="0.2">
      <c r="A477" s="67">
        <v>97129</v>
      </c>
      <c r="B477" t="s">
        <v>595</v>
      </c>
      <c r="C477" s="49">
        <v>2720.5140999999999</v>
      </c>
      <c r="F477">
        <v>2020</v>
      </c>
      <c r="G477" s="49">
        <v>252620.92</v>
      </c>
      <c r="H477" s="49">
        <v>3501093.19</v>
      </c>
    </row>
    <row r="478" spans="1:8" x14ac:dyDescent="0.2">
      <c r="A478" s="67">
        <v>97130</v>
      </c>
      <c r="B478" t="s">
        <v>596</v>
      </c>
      <c r="C478">
        <v>328.40839999999997</v>
      </c>
      <c r="F478">
        <v>2020</v>
      </c>
      <c r="G478" s="49">
        <v>30495.279999999999</v>
      </c>
      <c r="H478" s="49">
        <v>422636.45</v>
      </c>
    </row>
    <row r="479" spans="1:8" x14ac:dyDescent="0.2">
      <c r="A479" s="67">
        <v>97131</v>
      </c>
      <c r="B479" t="s">
        <v>597</v>
      </c>
      <c r="C479">
        <v>421.07350000000002</v>
      </c>
      <c r="F479">
        <v>2020</v>
      </c>
      <c r="G479" s="49">
        <v>39099.949999999997</v>
      </c>
      <c r="H479" s="49">
        <v>541889.32999999996</v>
      </c>
    </row>
    <row r="480" spans="1:8" x14ac:dyDescent="0.2">
      <c r="A480" s="67">
        <v>98080</v>
      </c>
      <c r="B480" t="s">
        <v>598</v>
      </c>
      <c r="C480">
        <v>572.06389999999999</v>
      </c>
      <c r="F480">
        <v>2020</v>
      </c>
      <c r="G480" s="49">
        <v>53120.59</v>
      </c>
      <c r="H480" s="49">
        <v>736202.41</v>
      </c>
    </row>
    <row r="481" spans="1:8" x14ac:dyDescent="0.2">
      <c r="A481" s="67">
        <v>99082</v>
      </c>
      <c r="B481" t="s">
        <v>600</v>
      </c>
      <c r="C481">
        <v>553.94839999999999</v>
      </c>
      <c r="F481">
        <v>2020</v>
      </c>
      <c r="G481" s="49">
        <v>51438.43</v>
      </c>
      <c r="H481" s="49">
        <v>712889.15</v>
      </c>
    </row>
    <row r="482" spans="1:8" x14ac:dyDescent="0.2">
      <c r="A482" s="67">
        <v>100059</v>
      </c>
      <c r="B482" t="s">
        <v>601</v>
      </c>
      <c r="C482">
        <v>872.87540000000001</v>
      </c>
      <c r="F482">
        <v>2020</v>
      </c>
      <c r="G482" s="49">
        <v>81053.279999999999</v>
      </c>
      <c r="H482" s="49">
        <v>1123323.76</v>
      </c>
    </row>
    <row r="483" spans="1:8" x14ac:dyDescent="0.2">
      <c r="A483" s="67">
        <v>100060</v>
      </c>
      <c r="B483" t="s">
        <v>602</v>
      </c>
      <c r="C483">
        <v>668.35130000000004</v>
      </c>
      <c r="F483">
        <v>2021</v>
      </c>
      <c r="G483" s="49">
        <v>62061.62</v>
      </c>
      <c r="H483" s="49">
        <v>860116.91</v>
      </c>
    </row>
    <row r="484" spans="1:8" x14ac:dyDescent="0.2">
      <c r="A484" s="67">
        <v>100061</v>
      </c>
      <c r="B484" t="s">
        <v>603</v>
      </c>
      <c r="C484">
        <v>966.0412</v>
      </c>
      <c r="F484">
        <v>2020</v>
      </c>
      <c r="G484" s="49">
        <v>89704.45</v>
      </c>
      <c r="H484" s="49">
        <v>1243221</v>
      </c>
    </row>
    <row r="485" spans="1:8" x14ac:dyDescent="0.2">
      <c r="A485" s="67">
        <v>100062</v>
      </c>
      <c r="B485" t="s">
        <v>604</v>
      </c>
      <c r="C485">
        <v>288.68239999999997</v>
      </c>
      <c r="F485">
        <v>2021</v>
      </c>
      <c r="G485" s="49">
        <v>26806.41</v>
      </c>
      <c r="H485" s="49">
        <v>371512.13</v>
      </c>
    </row>
    <row r="486" spans="1:8" x14ac:dyDescent="0.2">
      <c r="A486" s="67">
        <v>100063</v>
      </c>
      <c r="B486" t="s">
        <v>605</v>
      </c>
      <c r="C486" s="49">
        <v>3395.8955000000001</v>
      </c>
      <c r="F486">
        <v>2020</v>
      </c>
      <c r="G486" s="49">
        <v>315335.34000000003</v>
      </c>
      <c r="H486" s="49">
        <v>4370257.3</v>
      </c>
    </row>
    <row r="487" spans="1:8" x14ac:dyDescent="0.2">
      <c r="A487" s="67">
        <v>100064</v>
      </c>
      <c r="B487" t="s">
        <v>606</v>
      </c>
      <c r="C487">
        <v>169.2115</v>
      </c>
      <c r="F487">
        <v>2020</v>
      </c>
      <c r="G487" s="49">
        <v>15712.6</v>
      </c>
      <c r="H487" s="49">
        <v>217762.23</v>
      </c>
    </row>
    <row r="488" spans="1:8" x14ac:dyDescent="0.2">
      <c r="A488" s="67">
        <v>100065</v>
      </c>
      <c r="B488" t="s">
        <v>607</v>
      </c>
      <c r="C488">
        <v>362.12650000000002</v>
      </c>
      <c r="F488">
        <v>2020</v>
      </c>
      <c r="G488" s="49">
        <v>33626.269999999997</v>
      </c>
      <c r="H488" s="49">
        <v>466029.06</v>
      </c>
    </row>
    <row r="489" spans="1:8" x14ac:dyDescent="0.2">
      <c r="A489" s="67">
        <v>101105</v>
      </c>
      <c r="B489" t="s">
        <v>608</v>
      </c>
      <c r="C489">
        <v>526.35540000000003</v>
      </c>
      <c r="F489">
        <v>2020</v>
      </c>
      <c r="G489" s="49">
        <v>48876.2</v>
      </c>
      <c r="H489" s="49">
        <v>677379.07</v>
      </c>
    </row>
    <row r="490" spans="1:8" x14ac:dyDescent="0.2">
      <c r="A490" s="67">
        <v>101107</v>
      </c>
      <c r="B490" t="s">
        <v>609</v>
      </c>
      <c r="C490">
        <v>308.05259999999998</v>
      </c>
      <c r="F490">
        <v>2020</v>
      </c>
      <c r="G490" s="49">
        <v>28605.08</v>
      </c>
      <c r="H490" s="49">
        <v>396440.09</v>
      </c>
    </row>
    <row r="491" spans="1:8" x14ac:dyDescent="0.2">
      <c r="A491" s="67">
        <v>102081</v>
      </c>
      <c r="B491" t="s">
        <v>610</v>
      </c>
      <c r="C491">
        <v>263.16789999999997</v>
      </c>
      <c r="F491">
        <v>2022</v>
      </c>
      <c r="G491" s="49">
        <v>24437.19</v>
      </c>
      <c r="H491" s="49">
        <v>338676.92</v>
      </c>
    </row>
    <row r="492" spans="1:8" x14ac:dyDescent="0.2">
      <c r="A492" s="67">
        <v>102085</v>
      </c>
      <c r="B492" t="s">
        <v>611</v>
      </c>
      <c r="C492">
        <v>670.86419999999998</v>
      </c>
      <c r="F492">
        <v>2020</v>
      </c>
      <c r="G492" s="49">
        <v>62294.96</v>
      </c>
      <c r="H492" s="49">
        <v>863350.82</v>
      </c>
    </row>
    <row r="493" spans="1:8" x14ac:dyDescent="0.2">
      <c r="A493" s="67">
        <v>103127</v>
      </c>
      <c r="B493" t="s">
        <v>612</v>
      </c>
      <c r="C493">
        <v>286.13929999999999</v>
      </c>
      <c r="F493">
        <v>2020</v>
      </c>
      <c r="G493" s="49">
        <v>26570.26</v>
      </c>
      <c r="H493" s="49">
        <v>368239.35</v>
      </c>
    </row>
    <row r="494" spans="1:8" x14ac:dyDescent="0.2">
      <c r="A494" s="67">
        <v>103128</v>
      </c>
      <c r="B494" t="s">
        <v>613</v>
      </c>
      <c r="C494">
        <v>237.0341</v>
      </c>
      <c r="F494">
        <v>2020</v>
      </c>
      <c r="G494" s="49">
        <v>22010.46</v>
      </c>
      <c r="H494" s="49">
        <v>305044.71999999997</v>
      </c>
    </row>
    <row r="495" spans="1:8" x14ac:dyDescent="0.2">
      <c r="A495" s="67">
        <v>103129</v>
      </c>
      <c r="B495" t="s">
        <v>614</v>
      </c>
      <c r="C495">
        <v>450.58120000000002</v>
      </c>
      <c r="F495">
        <v>2020</v>
      </c>
      <c r="G495" s="49">
        <v>41839.97</v>
      </c>
      <c r="H495" s="49">
        <v>579863.48</v>
      </c>
    </row>
    <row r="496" spans="1:8" x14ac:dyDescent="0.2">
      <c r="A496" s="67">
        <v>103130</v>
      </c>
      <c r="B496" t="s">
        <v>615</v>
      </c>
      <c r="C496">
        <v>830.14179999999999</v>
      </c>
      <c r="F496">
        <v>2020</v>
      </c>
      <c r="G496" s="49">
        <v>77085.13</v>
      </c>
      <c r="H496" s="49">
        <v>1068328.8899999999</v>
      </c>
    </row>
    <row r="497" spans="1:8" x14ac:dyDescent="0.2">
      <c r="A497" s="67">
        <v>103131</v>
      </c>
      <c r="B497" t="s">
        <v>616</v>
      </c>
      <c r="C497">
        <v>633.72720000000004</v>
      </c>
      <c r="F497">
        <v>2020</v>
      </c>
      <c r="G497" s="49">
        <v>58846.51</v>
      </c>
      <c r="H497" s="49">
        <v>815558.35</v>
      </c>
    </row>
    <row r="498" spans="1:8" x14ac:dyDescent="0.2">
      <c r="A498" s="67">
        <v>103132</v>
      </c>
      <c r="B498" t="s">
        <v>617</v>
      </c>
      <c r="C498" s="49">
        <v>2136.2921000000001</v>
      </c>
      <c r="F498">
        <v>2020</v>
      </c>
      <c r="G498" s="49">
        <v>198371.36</v>
      </c>
      <c r="H498" s="49">
        <v>2749244.24</v>
      </c>
    </row>
    <row r="499" spans="1:8" x14ac:dyDescent="0.2">
      <c r="A499" s="67">
        <v>103135</v>
      </c>
      <c r="B499" t="s">
        <v>618</v>
      </c>
      <c r="C499">
        <v>555.41459999999995</v>
      </c>
      <c r="F499">
        <v>2020</v>
      </c>
      <c r="G499" s="49">
        <v>51574.57</v>
      </c>
      <c r="H499" s="49">
        <v>714776.03</v>
      </c>
    </row>
    <row r="500" spans="1:8" x14ac:dyDescent="0.2">
      <c r="A500" s="67">
        <v>104041</v>
      </c>
      <c r="B500" t="s">
        <v>619</v>
      </c>
      <c r="C500">
        <v>225.32060000000001</v>
      </c>
      <c r="F500">
        <v>2020</v>
      </c>
      <c r="G500" s="49">
        <v>20922.78</v>
      </c>
      <c r="H500" s="49">
        <v>289970.34999999998</v>
      </c>
    </row>
    <row r="501" spans="1:8" x14ac:dyDescent="0.2">
      <c r="A501" s="67">
        <v>104042</v>
      </c>
      <c r="B501" t="s">
        <v>620</v>
      </c>
      <c r="C501">
        <v>540.01400000000001</v>
      </c>
      <c r="F501">
        <v>2020</v>
      </c>
      <c r="G501" s="49">
        <v>50144.51</v>
      </c>
      <c r="H501" s="49">
        <v>694956.64</v>
      </c>
    </row>
    <row r="502" spans="1:8" x14ac:dyDescent="0.2">
      <c r="A502" s="67">
        <v>104043</v>
      </c>
      <c r="B502" t="s">
        <v>621</v>
      </c>
      <c r="C502">
        <v>574.69579999999996</v>
      </c>
      <c r="F502">
        <v>2020</v>
      </c>
      <c r="G502" s="49">
        <v>53364.98</v>
      </c>
      <c r="H502" s="49">
        <v>739589.46</v>
      </c>
    </row>
    <row r="503" spans="1:8" x14ac:dyDescent="0.2">
      <c r="A503" s="67">
        <v>104044</v>
      </c>
      <c r="B503" t="s">
        <v>622</v>
      </c>
      <c r="C503" s="49">
        <v>1837.5920000000001</v>
      </c>
      <c r="F503">
        <v>2020</v>
      </c>
      <c r="G503" s="49">
        <v>170634.73</v>
      </c>
      <c r="H503" s="49">
        <v>2364840.1</v>
      </c>
    </row>
    <row r="504" spans="1:8" x14ac:dyDescent="0.2">
      <c r="A504" s="67">
        <v>104045</v>
      </c>
      <c r="B504" t="s">
        <v>623</v>
      </c>
      <c r="C504">
        <v>560.08529999999996</v>
      </c>
      <c r="F504">
        <v>2020</v>
      </c>
      <c r="G504" s="49">
        <v>52008.29</v>
      </c>
      <c r="H504" s="49">
        <v>720786.87</v>
      </c>
    </row>
    <row r="505" spans="1:8" x14ac:dyDescent="0.2">
      <c r="A505" s="67">
        <v>105123</v>
      </c>
      <c r="B505" t="s">
        <v>624</v>
      </c>
      <c r="C505">
        <v>263.4006</v>
      </c>
      <c r="F505">
        <v>2020</v>
      </c>
      <c r="G505" s="49">
        <v>24458.799999999999</v>
      </c>
      <c r="H505" s="49">
        <v>338976.39</v>
      </c>
    </row>
    <row r="506" spans="1:8" x14ac:dyDescent="0.2">
      <c r="A506" s="67">
        <v>105124</v>
      </c>
      <c r="B506" t="s">
        <v>625</v>
      </c>
      <c r="C506">
        <v>795.93359999999996</v>
      </c>
      <c r="F506">
        <v>2020</v>
      </c>
      <c r="G506" s="49">
        <v>73908.639999999999</v>
      </c>
      <c r="H506" s="49">
        <v>1024305.56</v>
      </c>
    </row>
    <row r="507" spans="1:8" x14ac:dyDescent="0.2">
      <c r="A507" s="67">
        <v>105125</v>
      </c>
      <c r="B507" t="s">
        <v>626</v>
      </c>
      <c r="C507">
        <v>74.036699999999996</v>
      </c>
      <c r="F507">
        <v>2020</v>
      </c>
      <c r="G507" s="49">
        <v>6874.88</v>
      </c>
      <c r="H507" s="49">
        <v>95279.56</v>
      </c>
    </row>
    <row r="508" spans="1:8" x14ac:dyDescent="0.2">
      <c r="A508" s="67">
        <v>106001</v>
      </c>
      <c r="B508" t="s">
        <v>627</v>
      </c>
      <c r="C508">
        <v>219.43199999999999</v>
      </c>
      <c r="F508">
        <v>2022</v>
      </c>
      <c r="G508" s="49">
        <v>20375.97</v>
      </c>
      <c r="H508" s="49">
        <v>282392.17</v>
      </c>
    </row>
    <row r="509" spans="1:8" x14ac:dyDescent="0.2">
      <c r="A509" s="67">
        <v>106002</v>
      </c>
      <c r="B509" t="s">
        <v>628</v>
      </c>
      <c r="C509">
        <v>236.34119999999999</v>
      </c>
      <c r="F509">
        <v>2020</v>
      </c>
      <c r="G509" s="49">
        <v>21946.13</v>
      </c>
      <c r="H509" s="49">
        <v>304153.02</v>
      </c>
    </row>
    <row r="510" spans="1:8" x14ac:dyDescent="0.2">
      <c r="A510" s="67">
        <v>106003</v>
      </c>
      <c r="B510" t="s">
        <v>629</v>
      </c>
      <c r="C510" s="49">
        <v>1167.1239</v>
      </c>
      <c r="F510">
        <v>2022</v>
      </c>
      <c r="G510" s="49">
        <v>108376.54</v>
      </c>
      <c r="H510" s="49">
        <v>1501999.03</v>
      </c>
    </row>
    <row r="511" spans="1:8" x14ac:dyDescent="0.2">
      <c r="A511" s="67">
        <v>106004</v>
      </c>
      <c r="B511" t="s">
        <v>630</v>
      </c>
      <c r="C511" s="49">
        <v>4820.7362999999996</v>
      </c>
      <c r="F511">
        <v>2020</v>
      </c>
      <c r="G511" s="49">
        <v>447642.92</v>
      </c>
      <c r="H511" s="49">
        <v>6203918.2400000002</v>
      </c>
    </row>
    <row r="512" spans="1:8" x14ac:dyDescent="0.2">
      <c r="A512" s="67">
        <v>106005</v>
      </c>
      <c r="B512" t="s">
        <v>631</v>
      </c>
      <c r="C512" s="49">
        <v>1424.7860000000001</v>
      </c>
      <c r="F512">
        <v>2020</v>
      </c>
      <c r="G512" s="49">
        <v>132302.48000000001</v>
      </c>
      <c r="H512" s="49">
        <v>1833590.41</v>
      </c>
    </row>
    <row r="513" spans="1:8" x14ac:dyDescent="0.2">
      <c r="A513" s="67">
        <v>106006</v>
      </c>
      <c r="B513" t="s">
        <v>632</v>
      </c>
      <c r="C513">
        <v>365.11450000000002</v>
      </c>
      <c r="F513">
        <v>2020</v>
      </c>
      <c r="G513" s="49">
        <v>33903.730000000003</v>
      </c>
      <c r="H513" s="49">
        <v>469874.39</v>
      </c>
    </row>
    <row r="514" spans="1:8" x14ac:dyDescent="0.2">
      <c r="A514" s="67">
        <v>106008</v>
      </c>
      <c r="B514" t="s">
        <v>633</v>
      </c>
      <c r="C514">
        <v>73.071600000000004</v>
      </c>
      <c r="F514">
        <v>2020</v>
      </c>
      <c r="G514" s="49">
        <v>6785.27</v>
      </c>
      <c r="H514" s="49">
        <v>94037.55</v>
      </c>
    </row>
    <row r="515" spans="1:8" x14ac:dyDescent="0.2">
      <c r="A515" s="67">
        <v>107151</v>
      </c>
      <c r="B515" t="s">
        <v>634</v>
      </c>
      <c r="C515">
        <v>132.44380000000001</v>
      </c>
      <c r="F515">
        <v>2022</v>
      </c>
      <c r="G515" s="49">
        <v>12298.44</v>
      </c>
      <c r="H515" s="49">
        <v>170445.02</v>
      </c>
    </row>
    <row r="516" spans="1:8" x14ac:dyDescent="0.2">
      <c r="A516" s="67">
        <v>107152</v>
      </c>
      <c r="B516" t="s">
        <v>635</v>
      </c>
      <c r="C516">
        <v>984.30949999999996</v>
      </c>
      <c r="F516">
        <v>2020</v>
      </c>
      <c r="G516" s="49">
        <v>91400.81</v>
      </c>
      <c r="H516" s="49">
        <v>1266730.9099999999</v>
      </c>
    </row>
    <row r="517" spans="1:8" x14ac:dyDescent="0.2">
      <c r="A517" s="67">
        <v>107153</v>
      </c>
      <c r="B517" t="s">
        <v>636</v>
      </c>
      <c r="C517">
        <v>443.63929999999999</v>
      </c>
      <c r="F517">
        <v>2020</v>
      </c>
      <c r="G517" s="49">
        <v>41195.370000000003</v>
      </c>
      <c r="H517" s="49">
        <v>570929.79</v>
      </c>
    </row>
    <row r="518" spans="1:8" x14ac:dyDescent="0.2">
      <c r="A518" s="67">
        <v>107154</v>
      </c>
      <c r="B518" t="s">
        <v>637</v>
      </c>
      <c r="C518">
        <v>790.70159999999998</v>
      </c>
      <c r="F518">
        <v>2020</v>
      </c>
      <c r="G518" s="49">
        <v>73422.8</v>
      </c>
      <c r="H518" s="49">
        <v>1017572.37</v>
      </c>
    </row>
    <row r="519" spans="1:8" x14ac:dyDescent="0.2">
      <c r="A519" s="67">
        <v>107155</v>
      </c>
      <c r="B519" t="s">
        <v>638</v>
      </c>
      <c r="C519">
        <v>816.05129999999997</v>
      </c>
      <c r="F519">
        <v>2022</v>
      </c>
      <c r="G519" s="49">
        <v>75776.710000000006</v>
      </c>
      <c r="H519" s="49">
        <v>1050195.49</v>
      </c>
    </row>
    <row r="520" spans="1:8" x14ac:dyDescent="0.2">
      <c r="A520" s="67">
        <v>107156</v>
      </c>
      <c r="B520" t="s">
        <v>639</v>
      </c>
      <c r="C520">
        <v>526.84249999999997</v>
      </c>
      <c r="F520">
        <v>2020</v>
      </c>
      <c r="G520" s="49">
        <v>48921.43</v>
      </c>
      <c r="H520" s="49">
        <v>678005.93</v>
      </c>
    </row>
    <row r="521" spans="1:8" x14ac:dyDescent="0.2">
      <c r="A521" s="67">
        <v>107158</v>
      </c>
      <c r="B521" t="s">
        <v>640</v>
      </c>
      <c r="C521">
        <v>214.50659999999999</v>
      </c>
      <c r="F521">
        <v>2020</v>
      </c>
      <c r="G521" s="49">
        <v>19918.61</v>
      </c>
      <c r="H521" s="49">
        <v>276053.56</v>
      </c>
    </row>
    <row r="522" spans="1:8" x14ac:dyDescent="0.2">
      <c r="A522" s="67">
        <v>108142</v>
      </c>
      <c r="B522" t="s">
        <v>641</v>
      </c>
      <c r="C522" s="49">
        <v>2396.6772999999998</v>
      </c>
      <c r="F522">
        <v>2020</v>
      </c>
      <c r="G522" s="49">
        <v>222550.15</v>
      </c>
      <c r="H522" s="49">
        <v>3084340.04</v>
      </c>
    </row>
    <row r="523" spans="1:8" x14ac:dyDescent="0.2">
      <c r="A523" s="67">
        <v>108143</v>
      </c>
      <c r="B523" t="s">
        <v>642</v>
      </c>
      <c r="C523">
        <v>190.5008</v>
      </c>
      <c r="F523">
        <v>2020</v>
      </c>
      <c r="G523" s="49">
        <v>17689.48</v>
      </c>
      <c r="H523" s="49">
        <v>245159.93</v>
      </c>
    </row>
    <row r="524" spans="1:8" x14ac:dyDescent="0.2">
      <c r="A524" s="67">
        <v>108144</v>
      </c>
      <c r="B524" t="s">
        <v>643</v>
      </c>
      <c r="C524">
        <v>188.82050000000001</v>
      </c>
      <c r="F524">
        <v>2021</v>
      </c>
      <c r="G524" s="49">
        <v>17533.46</v>
      </c>
      <c r="H524" s="49">
        <v>242997.52</v>
      </c>
    </row>
    <row r="525" spans="1:8" x14ac:dyDescent="0.2">
      <c r="A525" s="67">
        <v>108147</v>
      </c>
      <c r="B525" t="s">
        <v>644</v>
      </c>
      <c r="C525">
        <v>215.7115</v>
      </c>
      <c r="F525">
        <v>2022</v>
      </c>
      <c r="G525" s="49">
        <v>20030.490000000002</v>
      </c>
      <c r="H525" s="49">
        <v>277604.17</v>
      </c>
    </row>
    <row r="526" spans="1:8" x14ac:dyDescent="0.2">
      <c r="A526" s="67">
        <v>109002</v>
      </c>
      <c r="B526" t="s">
        <v>645</v>
      </c>
      <c r="C526" s="49">
        <v>1799.4195</v>
      </c>
      <c r="F526">
        <v>2020</v>
      </c>
      <c r="G526" s="49">
        <v>167090.12</v>
      </c>
      <c r="H526" s="49">
        <v>2315715.02</v>
      </c>
    </row>
    <row r="527" spans="1:8" x14ac:dyDescent="0.2">
      <c r="A527" s="67">
        <v>109003</v>
      </c>
      <c r="B527" t="s">
        <v>646</v>
      </c>
      <c r="C527" s="49">
        <v>3132.2354999999998</v>
      </c>
      <c r="F527">
        <v>2020</v>
      </c>
      <c r="G527" s="49">
        <v>290852.46999999997</v>
      </c>
      <c r="H527" s="49">
        <v>4030947.09</v>
      </c>
    </row>
    <row r="528" spans="1:8" x14ac:dyDescent="0.2">
      <c r="A528" s="67">
        <v>110014</v>
      </c>
      <c r="B528" t="s">
        <v>647</v>
      </c>
      <c r="C528">
        <v>929.28809999999999</v>
      </c>
      <c r="F528">
        <v>2020</v>
      </c>
      <c r="G528" s="49">
        <v>86291.64</v>
      </c>
      <c r="H528" s="49">
        <v>1195922.58</v>
      </c>
    </row>
    <row r="529" spans="1:8" x14ac:dyDescent="0.2">
      <c r="A529" s="67">
        <v>110029</v>
      </c>
      <c r="B529" t="s">
        <v>648</v>
      </c>
      <c r="C529" s="49">
        <v>2247.306</v>
      </c>
      <c r="F529">
        <v>2020</v>
      </c>
      <c r="G529" s="49">
        <v>208679.87</v>
      </c>
      <c r="H529" s="49">
        <v>2892110.63</v>
      </c>
    </row>
    <row r="530" spans="1:8" x14ac:dyDescent="0.2">
      <c r="A530" s="67">
        <v>110030</v>
      </c>
      <c r="B530" t="s">
        <v>649</v>
      </c>
      <c r="C530">
        <v>251.5556</v>
      </c>
      <c r="F530">
        <v>2020</v>
      </c>
      <c r="G530" s="49">
        <v>23358.89</v>
      </c>
      <c r="H530" s="49">
        <v>323732.78000000003</v>
      </c>
    </row>
    <row r="531" spans="1:8" x14ac:dyDescent="0.2">
      <c r="A531" s="67">
        <v>110031</v>
      </c>
      <c r="B531" t="s">
        <v>650</v>
      </c>
      <c r="C531">
        <v>392.06439999999998</v>
      </c>
      <c r="F531">
        <v>2020</v>
      </c>
      <c r="G531" s="49">
        <v>36406.230000000003</v>
      </c>
      <c r="H531" s="49">
        <v>504556.84</v>
      </c>
    </row>
    <row r="532" spans="1:8" x14ac:dyDescent="0.2">
      <c r="A532" s="67">
        <v>111086</v>
      </c>
      <c r="B532" t="s">
        <v>651</v>
      </c>
      <c r="C532">
        <v>739.31920000000002</v>
      </c>
      <c r="F532">
        <v>2020</v>
      </c>
      <c r="G532" s="49">
        <v>68651.539999999994</v>
      </c>
      <c r="H532" s="49">
        <v>951447.16</v>
      </c>
    </row>
    <row r="533" spans="1:8" x14ac:dyDescent="0.2">
      <c r="A533" s="67">
        <v>111087</v>
      </c>
      <c r="B533" t="s">
        <v>652</v>
      </c>
      <c r="C533" s="49">
        <v>1039.3572999999999</v>
      </c>
      <c r="F533">
        <v>2020</v>
      </c>
      <c r="G533" s="49">
        <v>96512.42</v>
      </c>
      <c r="H533" s="49">
        <v>1337573.21</v>
      </c>
    </row>
    <row r="534" spans="1:8" x14ac:dyDescent="0.2">
      <c r="A534" s="67">
        <v>112099</v>
      </c>
      <c r="B534" t="s">
        <v>653</v>
      </c>
      <c r="C534">
        <v>334.12689999999998</v>
      </c>
      <c r="F534">
        <v>2020</v>
      </c>
      <c r="G534" s="49">
        <v>31026.29</v>
      </c>
      <c r="H534" s="49">
        <v>429995.72</v>
      </c>
    </row>
    <row r="535" spans="1:8" x14ac:dyDescent="0.2">
      <c r="A535" s="67">
        <v>112101</v>
      </c>
      <c r="B535" t="s">
        <v>654</v>
      </c>
      <c r="C535">
        <v>587.30970000000002</v>
      </c>
      <c r="F535">
        <v>2021</v>
      </c>
      <c r="G535" s="49">
        <v>54536.28</v>
      </c>
      <c r="H535" s="49">
        <v>755822.58</v>
      </c>
    </row>
    <row r="536" spans="1:8" x14ac:dyDescent="0.2">
      <c r="A536" s="67">
        <v>112102</v>
      </c>
      <c r="B536" t="s">
        <v>655</v>
      </c>
      <c r="C536" s="49">
        <v>3039.7867000000001</v>
      </c>
      <c r="F536">
        <v>2020</v>
      </c>
      <c r="G536" s="49">
        <v>282267.87</v>
      </c>
      <c r="H536" s="49">
        <v>3911972.56</v>
      </c>
    </row>
    <row r="537" spans="1:8" x14ac:dyDescent="0.2">
      <c r="A537" s="67">
        <v>112103</v>
      </c>
      <c r="B537" t="s">
        <v>656</v>
      </c>
      <c r="C537">
        <v>707.15470000000005</v>
      </c>
      <c r="F537">
        <v>2022</v>
      </c>
      <c r="G537" s="49">
        <v>65664.820000000007</v>
      </c>
      <c r="H537" s="49">
        <v>910053.91</v>
      </c>
    </row>
    <row r="538" spans="1:8" x14ac:dyDescent="0.2">
      <c r="A538" s="67">
        <v>113001</v>
      </c>
      <c r="B538" t="s">
        <v>657</v>
      </c>
      <c r="C538">
        <v>293.30579999999998</v>
      </c>
      <c r="F538">
        <v>2020</v>
      </c>
      <c r="G538" s="49">
        <v>27235.73</v>
      </c>
      <c r="H538" s="49">
        <v>377462.09</v>
      </c>
    </row>
    <row r="539" spans="1:8" x14ac:dyDescent="0.2">
      <c r="A539" s="67">
        <v>114112</v>
      </c>
      <c r="B539" t="s">
        <v>658</v>
      </c>
      <c r="C539">
        <v>365.39159999999998</v>
      </c>
      <c r="F539">
        <v>2020</v>
      </c>
      <c r="G539" s="49">
        <v>33929.449999999997</v>
      </c>
      <c r="H539" s="49">
        <v>470230.99</v>
      </c>
    </row>
    <row r="540" spans="1:8" x14ac:dyDescent="0.2">
      <c r="A540" s="67">
        <v>114113</v>
      </c>
      <c r="B540" t="s">
        <v>659</v>
      </c>
      <c r="C540">
        <v>731.93359999999996</v>
      </c>
      <c r="F540">
        <v>2020</v>
      </c>
      <c r="G540" s="49">
        <v>67965.740000000005</v>
      </c>
      <c r="H540" s="49">
        <v>941942.46</v>
      </c>
    </row>
    <row r="541" spans="1:8" x14ac:dyDescent="0.2">
      <c r="A541" s="67">
        <v>114114</v>
      </c>
      <c r="B541" t="s">
        <v>660</v>
      </c>
      <c r="C541" s="49">
        <v>1501.4164000000001</v>
      </c>
      <c r="F541">
        <v>2022</v>
      </c>
      <c r="G541" s="49">
        <v>139418.20000000001</v>
      </c>
      <c r="H541" s="49">
        <v>1932207.86</v>
      </c>
    </row>
    <row r="542" spans="1:8" x14ac:dyDescent="0.2">
      <c r="A542" s="67">
        <v>114115</v>
      </c>
      <c r="B542" t="s">
        <v>661</v>
      </c>
      <c r="C542">
        <v>694.8614</v>
      </c>
      <c r="F542">
        <v>2020</v>
      </c>
      <c r="G542" s="49">
        <v>64523.29</v>
      </c>
      <c r="H542" s="49">
        <v>894233.38</v>
      </c>
    </row>
    <row r="543" spans="1:8" x14ac:dyDescent="0.2">
      <c r="A543" s="67">
        <v>114116</v>
      </c>
      <c r="B543" t="s">
        <v>662</v>
      </c>
      <c r="C543">
        <v>78.231700000000004</v>
      </c>
      <c r="F543">
        <v>2020</v>
      </c>
      <c r="G543" s="49">
        <v>7264.42</v>
      </c>
      <c r="H543" s="49">
        <v>100678.2</v>
      </c>
    </row>
    <row r="544" spans="1:8" x14ac:dyDescent="0.2">
      <c r="A544" s="67">
        <v>115115</v>
      </c>
      <c r="B544" t="s">
        <v>663</v>
      </c>
      <c r="C544" s="49">
        <v>22800.743399999999</v>
      </c>
      <c r="F544">
        <v>2020</v>
      </c>
      <c r="G544" s="49">
        <v>2117226.62</v>
      </c>
      <c r="H544" s="49">
        <v>29342809.690000001</v>
      </c>
    </row>
    <row r="545" spans="1:8" x14ac:dyDescent="0.2">
      <c r="A545" s="67">
        <v>115902</v>
      </c>
      <c r="B545" t="s">
        <v>1103</v>
      </c>
      <c r="C545">
        <v>882.99639999999999</v>
      </c>
      <c r="F545">
        <v>2022</v>
      </c>
      <c r="G545" s="49">
        <v>81993.09</v>
      </c>
      <c r="H545" s="49">
        <v>1136348.71</v>
      </c>
    </row>
    <row r="546" spans="1:8" x14ac:dyDescent="0.2">
      <c r="A546" s="67">
        <v>115903</v>
      </c>
      <c r="B546" t="s">
        <v>1130</v>
      </c>
      <c r="C546" s="49">
        <v>1143.5834</v>
      </c>
      <c r="F546">
        <v>2020</v>
      </c>
      <c r="G546" s="49">
        <v>106190.63</v>
      </c>
      <c r="H546" s="49">
        <v>1471704.21</v>
      </c>
    </row>
    <row r="547" spans="1:8" x14ac:dyDescent="0.2">
      <c r="A547" s="67">
        <v>115906</v>
      </c>
      <c r="B547" t="s">
        <v>1104</v>
      </c>
      <c r="C547" s="49">
        <v>3468.7845000000002</v>
      </c>
      <c r="F547">
        <v>2020</v>
      </c>
      <c r="G547" s="49">
        <v>322103.65999999997</v>
      </c>
      <c r="H547" s="49">
        <v>4464059.8600000003</v>
      </c>
    </row>
    <row r="548" spans="1:8" x14ac:dyDescent="0.2">
      <c r="A548" s="67">
        <v>115911</v>
      </c>
      <c r="B548" t="s">
        <v>1131</v>
      </c>
      <c r="C548">
        <v>281.29599999999999</v>
      </c>
      <c r="F548">
        <v>2022</v>
      </c>
      <c r="G548" s="49">
        <v>26120.53</v>
      </c>
      <c r="H548" s="49">
        <v>362006.4</v>
      </c>
    </row>
    <row r="549" spans="1:8" x14ac:dyDescent="0.2">
      <c r="A549" s="67">
        <v>115912</v>
      </c>
      <c r="B549" t="s">
        <v>1132</v>
      </c>
      <c r="C549">
        <v>511.54360000000003</v>
      </c>
      <c r="F549">
        <v>2020</v>
      </c>
      <c r="G549" s="49">
        <v>47500.81</v>
      </c>
      <c r="H549" s="49">
        <v>658317.42000000004</v>
      </c>
    </row>
    <row r="550" spans="1:8" x14ac:dyDescent="0.2">
      <c r="A550" s="67">
        <v>115913</v>
      </c>
      <c r="B550" t="s">
        <v>1105</v>
      </c>
      <c r="C550">
        <v>557.34029999999996</v>
      </c>
      <c r="F550">
        <v>2021</v>
      </c>
      <c r="G550" s="49">
        <v>51753.39</v>
      </c>
      <c r="H550" s="49">
        <v>717254.26</v>
      </c>
    </row>
    <row r="551" spans="1:8" x14ac:dyDescent="0.2">
      <c r="A551" s="67">
        <v>115914</v>
      </c>
      <c r="B551" t="s">
        <v>1106</v>
      </c>
      <c r="C551" s="49">
        <v>2766.4432000000002</v>
      </c>
      <c r="F551">
        <v>2021</v>
      </c>
      <c r="G551" s="49">
        <v>256885.79</v>
      </c>
      <c r="H551" s="49">
        <v>3560200.42</v>
      </c>
    </row>
    <row r="552" spans="1:8" x14ac:dyDescent="0.2">
      <c r="A552" s="67">
        <v>115916</v>
      </c>
      <c r="B552" t="s">
        <v>1133</v>
      </c>
      <c r="C552" s="49">
        <v>1612.1650999999999</v>
      </c>
      <c r="F552">
        <v>2021</v>
      </c>
      <c r="G552" s="49">
        <v>149702.07999999999</v>
      </c>
      <c r="H552" s="49">
        <v>2074732.95</v>
      </c>
    </row>
    <row r="553" spans="1:8" x14ac:dyDescent="0.2">
      <c r="A553" s="67">
        <v>115923</v>
      </c>
      <c r="B553" t="s">
        <v>1107</v>
      </c>
      <c r="C553">
        <v>874.68309999999997</v>
      </c>
      <c r="F553">
        <v>2021</v>
      </c>
      <c r="G553" s="49">
        <v>81221.14</v>
      </c>
      <c r="H553" s="49">
        <v>1125650.1299999999</v>
      </c>
    </row>
    <row r="554" spans="1:8" x14ac:dyDescent="0.2">
      <c r="A554" s="67">
        <v>115924</v>
      </c>
      <c r="B554" t="s">
        <v>1134</v>
      </c>
      <c r="C554">
        <v>393.24</v>
      </c>
      <c r="F554">
        <v>2021</v>
      </c>
      <c r="G554" s="49">
        <v>36515.4</v>
      </c>
      <c r="H554" s="49">
        <v>506069.75</v>
      </c>
    </row>
    <row r="555" spans="1:8" x14ac:dyDescent="0.2">
      <c r="A555" s="67">
        <v>115925</v>
      </c>
      <c r="B555" t="s">
        <v>1135</v>
      </c>
      <c r="C555">
        <v>103.5894</v>
      </c>
      <c r="F555">
        <v>2020</v>
      </c>
      <c r="G555" s="49">
        <v>9619.08</v>
      </c>
      <c r="H555" s="49">
        <v>133311.62</v>
      </c>
    </row>
    <row r="556" spans="1:8" x14ac:dyDescent="0.2">
      <c r="A556" s="67">
        <v>115926</v>
      </c>
      <c r="B556" t="s">
        <v>1136</v>
      </c>
      <c r="C556">
        <v>207.01169999999999</v>
      </c>
      <c r="F556">
        <v>2020</v>
      </c>
      <c r="G556" s="49">
        <v>19222.650000000001</v>
      </c>
      <c r="H556" s="49">
        <v>266408.2</v>
      </c>
    </row>
    <row r="557" spans="1:8" x14ac:dyDescent="0.2">
      <c r="A557" s="67">
        <v>115928</v>
      </c>
      <c r="B557" t="s">
        <v>1137</v>
      </c>
      <c r="C557">
        <v>142.44290000000001</v>
      </c>
      <c r="F557">
        <v>2021</v>
      </c>
      <c r="G557" s="49">
        <v>13226.93</v>
      </c>
      <c r="H557" s="49">
        <v>183313.1</v>
      </c>
    </row>
    <row r="558" spans="1:8" x14ac:dyDescent="0.2">
      <c r="A558" s="67">
        <v>115931</v>
      </c>
      <c r="B558" t="s">
        <v>1138</v>
      </c>
      <c r="C558">
        <v>434.06979999999999</v>
      </c>
      <c r="F558">
        <v>2022</v>
      </c>
      <c r="G558" s="49">
        <v>40306.76</v>
      </c>
      <c r="H558" s="49">
        <v>558614.56999999995</v>
      </c>
    </row>
    <row r="559" spans="1:8" x14ac:dyDescent="0.2">
      <c r="A559" s="67">
        <v>115932</v>
      </c>
      <c r="B559" t="s">
        <v>1139</v>
      </c>
      <c r="C559">
        <v>122.80759999999999</v>
      </c>
      <c r="F559">
        <v>2022</v>
      </c>
      <c r="G559" s="49">
        <v>11403.64</v>
      </c>
      <c r="H559" s="49">
        <v>158043.97</v>
      </c>
    </row>
    <row r="560" spans="1:8" x14ac:dyDescent="0.2">
      <c r="A560" s="67">
        <v>115933</v>
      </c>
      <c r="B560" t="s">
        <v>1108</v>
      </c>
      <c r="C560">
        <v>109.7253</v>
      </c>
      <c r="F560">
        <v>2022</v>
      </c>
      <c r="G560" s="49">
        <v>10188.85</v>
      </c>
      <c r="H560" s="49">
        <v>141208.04999999999</v>
      </c>
    </row>
    <row r="561" spans="1:8" x14ac:dyDescent="0.2">
      <c r="A561" s="67">
        <v>347347</v>
      </c>
      <c r="B561" t="s">
        <v>664</v>
      </c>
      <c r="C561">
        <v>430.63600000000002</v>
      </c>
      <c r="F561">
        <v>2020</v>
      </c>
      <c r="G561" s="49">
        <v>19998.349999999999</v>
      </c>
      <c r="H561" s="49">
        <v>277162.55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560"/>
  <sheetViews>
    <sheetView workbookViewId="0">
      <selection sqref="A1:A1048576"/>
    </sheetView>
  </sheetViews>
  <sheetFormatPr defaultRowHeight="12.75" x14ac:dyDescent="0.2"/>
  <cols>
    <col min="1" max="1" width="9.140625" style="67"/>
  </cols>
  <sheetData>
    <row r="1" spans="1:8" x14ac:dyDescent="0.2">
      <c r="A1" s="67" t="s">
        <v>1109</v>
      </c>
      <c r="B1" t="s">
        <v>807</v>
      </c>
      <c r="C1" t="s">
        <v>1110</v>
      </c>
      <c r="D1" t="s">
        <v>1111</v>
      </c>
      <c r="E1" t="s">
        <v>1112</v>
      </c>
      <c r="F1" t="s">
        <v>1113</v>
      </c>
      <c r="G1" t="s">
        <v>1114</v>
      </c>
      <c r="H1" t="s">
        <v>1115</v>
      </c>
    </row>
    <row r="2" spans="1:8" x14ac:dyDescent="0.2">
      <c r="A2" s="67">
        <v>1090</v>
      </c>
      <c r="B2" t="s">
        <v>142</v>
      </c>
      <c r="C2">
        <v>219.0838</v>
      </c>
      <c r="D2">
        <v>2020</v>
      </c>
      <c r="E2" s="50">
        <v>93290</v>
      </c>
      <c r="F2">
        <v>0</v>
      </c>
      <c r="G2" s="50">
        <v>7774</v>
      </c>
      <c r="H2" s="50">
        <v>93290</v>
      </c>
    </row>
    <row r="3" spans="1:8" x14ac:dyDescent="0.2">
      <c r="A3" s="67">
        <v>1091</v>
      </c>
      <c r="B3" t="s">
        <v>143</v>
      </c>
      <c r="C3" s="49">
        <v>2328.4933000000001</v>
      </c>
      <c r="D3">
        <v>2020</v>
      </c>
      <c r="E3" s="50">
        <v>991519</v>
      </c>
      <c r="F3">
        <v>0</v>
      </c>
      <c r="G3" s="50">
        <v>82625</v>
      </c>
      <c r="H3" s="50">
        <v>991519</v>
      </c>
    </row>
    <row r="4" spans="1:8" x14ac:dyDescent="0.2">
      <c r="A4" s="67">
        <v>1092</v>
      </c>
      <c r="B4" t="s">
        <v>144</v>
      </c>
      <c r="C4">
        <v>141.9684</v>
      </c>
      <c r="D4">
        <v>2020</v>
      </c>
      <c r="E4" s="50">
        <v>60453</v>
      </c>
      <c r="F4">
        <v>0</v>
      </c>
      <c r="G4" s="50">
        <v>5038</v>
      </c>
      <c r="H4" s="50">
        <v>60453</v>
      </c>
    </row>
    <row r="5" spans="1:8" x14ac:dyDescent="0.2">
      <c r="A5" s="67">
        <v>2089</v>
      </c>
      <c r="B5" t="s">
        <v>145</v>
      </c>
      <c r="C5">
        <v>333.0917</v>
      </c>
      <c r="D5">
        <v>2020</v>
      </c>
      <c r="E5" s="50">
        <v>141837</v>
      </c>
      <c r="F5">
        <v>0</v>
      </c>
      <c r="G5" s="50">
        <v>11820</v>
      </c>
      <c r="H5" s="50">
        <v>141837</v>
      </c>
    </row>
    <row r="6" spans="1:8" x14ac:dyDescent="0.2">
      <c r="A6" s="67">
        <v>2090</v>
      </c>
      <c r="B6" t="s">
        <v>146</v>
      </c>
      <c r="C6">
        <v>239.6962</v>
      </c>
      <c r="D6">
        <v>2022</v>
      </c>
      <c r="E6" s="50">
        <v>102067</v>
      </c>
      <c r="F6">
        <v>0</v>
      </c>
      <c r="G6" s="50">
        <v>8506</v>
      </c>
      <c r="H6" s="50">
        <v>102067</v>
      </c>
    </row>
    <row r="7" spans="1:8" x14ac:dyDescent="0.2">
      <c r="A7" s="67">
        <v>2097</v>
      </c>
      <c r="B7" t="s">
        <v>147</v>
      </c>
      <c r="C7" s="49">
        <v>2256.4475000000002</v>
      </c>
      <c r="D7">
        <v>2020</v>
      </c>
      <c r="E7" s="50">
        <v>960840</v>
      </c>
      <c r="F7">
        <v>0</v>
      </c>
      <c r="G7" s="50">
        <v>80069</v>
      </c>
      <c r="H7" s="50">
        <v>960840</v>
      </c>
    </row>
    <row r="8" spans="1:8" x14ac:dyDescent="0.2">
      <c r="A8" s="67">
        <v>3031</v>
      </c>
      <c r="B8" t="s">
        <v>148</v>
      </c>
      <c r="C8">
        <v>305.94880000000001</v>
      </c>
      <c r="D8">
        <v>2020</v>
      </c>
      <c r="E8" s="50">
        <v>130279</v>
      </c>
      <c r="F8">
        <v>0</v>
      </c>
      <c r="G8" s="50">
        <v>10856</v>
      </c>
      <c r="H8" s="50">
        <v>130279</v>
      </c>
    </row>
    <row r="9" spans="1:8" x14ac:dyDescent="0.2">
      <c r="A9" s="67">
        <v>3032</v>
      </c>
      <c r="B9" t="s">
        <v>149</v>
      </c>
      <c r="C9">
        <v>325.80079999999998</v>
      </c>
      <c r="D9">
        <v>2020</v>
      </c>
      <c r="E9" s="50">
        <v>138732</v>
      </c>
      <c r="F9">
        <v>0</v>
      </c>
      <c r="G9" s="50">
        <v>11561</v>
      </c>
      <c r="H9" s="50">
        <v>138732</v>
      </c>
    </row>
    <row r="10" spans="1:8" x14ac:dyDescent="0.2">
      <c r="A10" s="67">
        <v>3033</v>
      </c>
      <c r="B10" t="s">
        <v>150</v>
      </c>
      <c r="C10">
        <v>133.1677</v>
      </c>
      <c r="D10">
        <v>2022</v>
      </c>
      <c r="E10" s="50">
        <v>56705</v>
      </c>
      <c r="F10">
        <v>0</v>
      </c>
      <c r="G10" s="50">
        <v>4725</v>
      </c>
      <c r="H10" s="50">
        <v>56705</v>
      </c>
    </row>
    <row r="11" spans="1:8" x14ac:dyDescent="0.2">
      <c r="A11" s="67">
        <v>4106</v>
      </c>
      <c r="B11" t="s">
        <v>151</v>
      </c>
      <c r="C11">
        <v>293.4907</v>
      </c>
      <c r="D11">
        <v>2022</v>
      </c>
      <c r="E11" s="50">
        <v>124974</v>
      </c>
      <c r="F11">
        <v>0</v>
      </c>
      <c r="G11" s="50">
        <v>10414</v>
      </c>
      <c r="H11" s="50">
        <v>124974</v>
      </c>
    </row>
    <row r="12" spans="1:8" x14ac:dyDescent="0.2">
      <c r="A12" s="67">
        <v>4109</v>
      </c>
      <c r="B12" t="s">
        <v>152</v>
      </c>
      <c r="C12">
        <v>561.63580000000002</v>
      </c>
      <c r="D12">
        <v>2020</v>
      </c>
      <c r="E12" s="50">
        <v>239156</v>
      </c>
      <c r="F12">
        <v>0</v>
      </c>
      <c r="G12" s="50">
        <v>19929</v>
      </c>
      <c r="H12" s="50">
        <v>239156</v>
      </c>
    </row>
    <row r="13" spans="1:8" x14ac:dyDescent="0.2">
      <c r="A13" s="67">
        <v>4110</v>
      </c>
      <c r="B13" t="s">
        <v>153</v>
      </c>
      <c r="C13" s="49">
        <v>2247.1397000000002</v>
      </c>
      <c r="D13">
        <v>2020</v>
      </c>
      <c r="E13" s="50">
        <v>956877</v>
      </c>
      <c r="F13">
        <v>0</v>
      </c>
      <c r="G13" s="50">
        <v>79739</v>
      </c>
      <c r="H13" s="50">
        <v>956877</v>
      </c>
    </row>
    <row r="14" spans="1:8" x14ac:dyDescent="0.2">
      <c r="A14" s="67">
        <v>5120</v>
      </c>
      <c r="B14" t="s">
        <v>154</v>
      </c>
      <c r="C14">
        <v>431.13319999999999</v>
      </c>
      <c r="D14">
        <v>2021</v>
      </c>
      <c r="E14" s="50">
        <v>183585</v>
      </c>
      <c r="F14">
        <v>0</v>
      </c>
      <c r="G14" s="50">
        <v>15299</v>
      </c>
      <c r="H14" s="50">
        <v>183585</v>
      </c>
    </row>
    <row r="15" spans="1:8" x14ac:dyDescent="0.2">
      <c r="A15" s="67">
        <v>5121</v>
      </c>
      <c r="B15" t="s">
        <v>155</v>
      </c>
      <c r="C15">
        <v>725.98850000000004</v>
      </c>
      <c r="D15">
        <v>2022</v>
      </c>
      <c r="E15" s="50">
        <v>309140</v>
      </c>
      <c r="F15">
        <v>0</v>
      </c>
      <c r="G15" s="50">
        <v>25761</v>
      </c>
      <c r="H15" s="50">
        <v>309140</v>
      </c>
    </row>
    <row r="16" spans="1:8" x14ac:dyDescent="0.2">
      <c r="A16" s="67">
        <v>5122</v>
      </c>
      <c r="B16" t="s">
        <v>156</v>
      </c>
      <c r="C16">
        <v>290.50700000000001</v>
      </c>
      <c r="D16">
        <v>2022</v>
      </c>
      <c r="E16" s="50">
        <v>123704</v>
      </c>
      <c r="F16">
        <v>0</v>
      </c>
      <c r="G16" s="50">
        <v>10309</v>
      </c>
      <c r="H16" s="50">
        <v>123704</v>
      </c>
    </row>
    <row r="17" spans="1:8" x14ac:dyDescent="0.2">
      <c r="A17" s="67">
        <v>5123</v>
      </c>
      <c r="B17" t="s">
        <v>157</v>
      </c>
      <c r="C17" s="49">
        <v>1750.5808</v>
      </c>
      <c r="D17">
        <v>2020</v>
      </c>
      <c r="E17" s="50">
        <v>745432</v>
      </c>
      <c r="F17">
        <v>0</v>
      </c>
      <c r="G17" s="50">
        <v>62119</v>
      </c>
      <c r="H17" s="50">
        <v>745432</v>
      </c>
    </row>
    <row r="18" spans="1:8" x14ac:dyDescent="0.2">
      <c r="A18" s="67">
        <v>5124</v>
      </c>
      <c r="B18" t="s">
        <v>158</v>
      </c>
      <c r="C18">
        <v>604.7645</v>
      </c>
      <c r="D18">
        <v>2020</v>
      </c>
      <c r="E18" s="50">
        <v>257521</v>
      </c>
      <c r="F18">
        <v>0</v>
      </c>
      <c r="G18" s="50">
        <v>21460</v>
      </c>
      <c r="H18" s="50">
        <v>257521</v>
      </c>
    </row>
    <row r="19" spans="1:8" x14ac:dyDescent="0.2">
      <c r="A19" s="67">
        <v>5127</v>
      </c>
      <c r="B19" t="s">
        <v>159</v>
      </c>
      <c r="C19">
        <v>173.26220000000001</v>
      </c>
      <c r="D19">
        <v>2020</v>
      </c>
      <c r="E19" s="50">
        <v>73779</v>
      </c>
      <c r="F19">
        <v>0</v>
      </c>
      <c r="G19" s="50">
        <v>6148</v>
      </c>
      <c r="H19" s="50">
        <v>73779</v>
      </c>
    </row>
    <row r="20" spans="1:8" x14ac:dyDescent="0.2">
      <c r="A20" s="67">
        <v>5128</v>
      </c>
      <c r="B20" t="s">
        <v>160</v>
      </c>
      <c r="C20" s="49">
        <v>2285.8094999999998</v>
      </c>
      <c r="D20">
        <v>2020</v>
      </c>
      <c r="E20" s="50">
        <v>973343</v>
      </c>
      <c r="F20">
        <v>0</v>
      </c>
      <c r="G20" s="50">
        <v>81111</v>
      </c>
      <c r="H20" s="50">
        <v>973343</v>
      </c>
    </row>
    <row r="21" spans="1:8" x14ac:dyDescent="0.2">
      <c r="A21" s="67">
        <v>6101</v>
      </c>
      <c r="B21" t="s">
        <v>161</v>
      </c>
      <c r="C21">
        <v>345.6952</v>
      </c>
      <c r="D21">
        <v>2020</v>
      </c>
      <c r="E21" s="50">
        <v>147204</v>
      </c>
      <c r="F21">
        <v>0</v>
      </c>
      <c r="G21" s="50">
        <v>12267</v>
      </c>
      <c r="H21" s="50">
        <v>147204</v>
      </c>
    </row>
    <row r="22" spans="1:8" x14ac:dyDescent="0.2">
      <c r="A22" s="67">
        <v>6103</v>
      </c>
      <c r="B22" t="s">
        <v>162</v>
      </c>
      <c r="C22">
        <v>187.84379999999999</v>
      </c>
      <c r="D22">
        <v>2020</v>
      </c>
      <c r="E22" s="50">
        <v>79988</v>
      </c>
      <c r="F22">
        <v>0</v>
      </c>
      <c r="G22" s="50">
        <v>6666</v>
      </c>
      <c r="H22" s="50">
        <v>79988</v>
      </c>
    </row>
    <row r="23" spans="1:8" x14ac:dyDescent="0.2">
      <c r="A23" s="67">
        <v>6104</v>
      </c>
      <c r="B23" t="s">
        <v>163</v>
      </c>
      <c r="C23" s="49">
        <v>1181.2427</v>
      </c>
      <c r="D23">
        <v>2020</v>
      </c>
      <c r="E23" s="50">
        <v>502997</v>
      </c>
      <c r="F23">
        <v>0</v>
      </c>
      <c r="G23" s="50">
        <v>41916</v>
      </c>
      <c r="H23" s="50">
        <v>502997</v>
      </c>
    </row>
    <row r="24" spans="1:8" x14ac:dyDescent="0.2">
      <c r="A24" s="67">
        <v>7121</v>
      </c>
      <c r="B24" t="s">
        <v>164</v>
      </c>
      <c r="C24">
        <v>168.51560000000001</v>
      </c>
      <c r="D24">
        <v>2020</v>
      </c>
      <c r="E24" s="50">
        <v>71757</v>
      </c>
      <c r="F24">
        <v>0</v>
      </c>
      <c r="G24" s="50">
        <v>5980</v>
      </c>
      <c r="H24" s="50">
        <v>71757</v>
      </c>
    </row>
    <row r="25" spans="1:8" x14ac:dyDescent="0.2">
      <c r="A25" s="67">
        <v>7122</v>
      </c>
      <c r="B25" t="s">
        <v>165</v>
      </c>
      <c r="C25">
        <v>110.2424</v>
      </c>
      <c r="D25">
        <v>2021</v>
      </c>
      <c r="E25" s="50">
        <v>46943</v>
      </c>
      <c r="F25">
        <v>0</v>
      </c>
      <c r="G25" s="50">
        <v>3912</v>
      </c>
      <c r="H25" s="50">
        <v>46943</v>
      </c>
    </row>
    <row r="26" spans="1:8" x14ac:dyDescent="0.2">
      <c r="A26" s="67">
        <v>7123</v>
      </c>
      <c r="B26" t="s">
        <v>166</v>
      </c>
      <c r="C26">
        <v>681.01419999999996</v>
      </c>
      <c r="D26">
        <v>2022</v>
      </c>
      <c r="E26" s="50">
        <v>289989</v>
      </c>
      <c r="F26">
        <v>0</v>
      </c>
      <c r="G26" s="50">
        <v>24165</v>
      </c>
      <c r="H26" s="50">
        <v>289989</v>
      </c>
    </row>
    <row r="27" spans="1:8" x14ac:dyDescent="0.2">
      <c r="A27" s="67">
        <v>7124</v>
      </c>
      <c r="B27" t="s">
        <v>167</v>
      </c>
      <c r="C27">
        <v>332.35660000000001</v>
      </c>
      <c r="D27">
        <v>2022</v>
      </c>
      <c r="E27" s="50">
        <v>141524</v>
      </c>
      <c r="F27">
        <v>0</v>
      </c>
      <c r="G27" s="50">
        <v>11794</v>
      </c>
      <c r="H27" s="50">
        <v>141524</v>
      </c>
    </row>
    <row r="28" spans="1:8" x14ac:dyDescent="0.2">
      <c r="A28" s="67">
        <v>7125</v>
      </c>
      <c r="B28" t="s">
        <v>168</v>
      </c>
      <c r="C28">
        <v>128.45509999999999</v>
      </c>
      <c r="D28">
        <v>2020</v>
      </c>
      <c r="E28" s="50">
        <v>54699</v>
      </c>
      <c r="F28">
        <v>0</v>
      </c>
      <c r="G28" s="50">
        <v>4558</v>
      </c>
      <c r="H28" s="50">
        <v>54699</v>
      </c>
    </row>
    <row r="29" spans="1:8" x14ac:dyDescent="0.2">
      <c r="A29" s="67">
        <v>7126</v>
      </c>
      <c r="B29" t="s">
        <v>169</v>
      </c>
      <c r="C29">
        <v>60.640500000000003</v>
      </c>
      <c r="D29">
        <v>2021</v>
      </c>
      <c r="E29" s="50">
        <v>25822</v>
      </c>
      <c r="F29">
        <v>0</v>
      </c>
      <c r="G29" s="50">
        <v>2152</v>
      </c>
      <c r="H29" s="50">
        <v>25822</v>
      </c>
    </row>
    <row r="30" spans="1:8" x14ac:dyDescent="0.2">
      <c r="A30" s="67">
        <v>7129</v>
      </c>
      <c r="B30" t="s">
        <v>170</v>
      </c>
      <c r="C30">
        <v>880.42129999999997</v>
      </c>
      <c r="D30">
        <v>2020</v>
      </c>
      <c r="E30" s="50">
        <v>374901</v>
      </c>
      <c r="F30">
        <v>0</v>
      </c>
      <c r="G30" s="50">
        <v>31241</v>
      </c>
      <c r="H30" s="50">
        <v>374901</v>
      </c>
    </row>
    <row r="31" spans="1:8" x14ac:dyDescent="0.2">
      <c r="A31" s="67">
        <v>8106</v>
      </c>
      <c r="B31" t="s">
        <v>171</v>
      </c>
      <c r="C31">
        <v>466.45940000000002</v>
      </c>
      <c r="D31">
        <v>2022</v>
      </c>
      <c r="E31" s="50">
        <v>198628</v>
      </c>
      <c r="F31">
        <v>0</v>
      </c>
      <c r="G31" s="50">
        <v>16552</v>
      </c>
      <c r="H31" s="50">
        <v>198628</v>
      </c>
    </row>
    <row r="32" spans="1:8" x14ac:dyDescent="0.2">
      <c r="A32" s="67">
        <v>8107</v>
      </c>
      <c r="B32" t="s">
        <v>172</v>
      </c>
      <c r="C32" s="49">
        <v>1136.1025999999999</v>
      </c>
      <c r="D32">
        <v>2020</v>
      </c>
      <c r="E32" s="50">
        <v>483775</v>
      </c>
      <c r="F32">
        <v>0</v>
      </c>
      <c r="G32" s="50">
        <v>40314</v>
      </c>
      <c r="H32" s="50">
        <v>483775</v>
      </c>
    </row>
    <row r="33" spans="1:8" x14ac:dyDescent="0.2">
      <c r="A33" s="67">
        <v>8111</v>
      </c>
      <c r="B33" t="s">
        <v>173</v>
      </c>
      <c r="C33">
        <v>665.55920000000003</v>
      </c>
      <c r="D33">
        <v>2020</v>
      </c>
      <c r="E33" s="50">
        <v>283408</v>
      </c>
      <c r="F33">
        <v>0</v>
      </c>
      <c r="G33" s="50">
        <v>23617</v>
      </c>
      <c r="H33" s="50">
        <v>283408</v>
      </c>
    </row>
    <row r="34" spans="1:8" x14ac:dyDescent="0.2">
      <c r="A34" s="67">
        <v>9077</v>
      </c>
      <c r="B34" t="s">
        <v>174</v>
      </c>
      <c r="C34">
        <v>495.24630000000002</v>
      </c>
      <c r="D34">
        <v>2021</v>
      </c>
      <c r="E34" s="50">
        <v>210886</v>
      </c>
      <c r="F34">
        <v>0</v>
      </c>
      <c r="G34" s="50">
        <v>17574</v>
      </c>
      <c r="H34" s="50">
        <v>210886</v>
      </c>
    </row>
    <row r="35" spans="1:8" x14ac:dyDescent="0.2">
      <c r="A35" s="67">
        <v>9078</v>
      </c>
      <c r="B35" t="s">
        <v>175</v>
      </c>
      <c r="C35">
        <v>187.6909</v>
      </c>
      <c r="D35">
        <v>2020</v>
      </c>
      <c r="E35" s="50">
        <v>79923</v>
      </c>
      <c r="F35">
        <v>0</v>
      </c>
      <c r="G35" s="50">
        <v>6660</v>
      </c>
      <c r="H35" s="50">
        <v>79923</v>
      </c>
    </row>
    <row r="36" spans="1:8" x14ac:dyDescent="0.2">
      <c r="A36" s="67">
        <v>9079</v>
      </c>
      <c r="B36" t="s">
        <v>176</v>
      </c>
      <c r="C36">
        <v>216.86349999999999</v>
      </c>
      <c r="D36">
        <v>2020</v>
      </c>
      <c r="E36" s="50">
        <v>92345</v>
      </c>
      <c r="F36">
        <v>0</v>
      </c>
      <c r="G36" s="50">
        <v>7695</v>
      </c>
      <c r="H36" s="50">
        <v>92345</v>
      </c>
    </row>
    <row r="37" spans="1:8" x14ac:dyDescent="0.2">
      <c r="A37" s="67">
        <v>9080</v>
      </c>
      <c r="B37" t="s">
        <v>177</v>
      </c>
      <c r="C37">
        <v>821.77570000000003</v>
      </c>
      <c r="D37">
        <v>2020</v>
      </c>
      <c r="E37" s="50">
        <v>349929</v>
      </c>
      <c r="F37">
        <v>0</v>
      </c>
      <c r="G37" s="50">
        <v>29160</v>
      </c>
      <c r="H37" s="50">
        <v>349929</v>
      </c>
    </row>
    <row r="38" spans="1:8" x14ac:dyDescent="0.2">
      <c r="A38" s="67">
        <v>10087</v>
      </c>
      <c r="B38" t="s">
        <v>178</v>
      </c>
      <c r="C38" s="49">
        <v>1844.1203</v>
      </c>
      <c r="D38">
        <v>2022</v>
      </c>
      <c r="E38" s="50">
        <v>785263</v>
      </c>
      <c r="F38">
        <v>0</v>
      </c>
      <c r="G38" s="50">
        <v>65438</v>
      </c>
      <c r="H38" s="50">
        <v>785263</v>
      </c>
    </row>
    <row r="39" spans="1:8" x14ac:dyDescent="0.2">
      <c r="A39" s="67">
        <v>10089</v>
      </c>
      <c r="B39" t="s">
        <v>179</v>
      </c>
      <c r="C39" s="49">
        <v>1409.3848</v>
      </c>
      <c r="D39">
        <v>2022</v>
      </c>
      <c r="E39" s="50">
        <v>600144</v>
      </c>
      <c r="F39">
        <v>0</v>
      </c>
      <c r="G39" s="50">
        <v>50011</v>
      </c>
      <c r="H39" s="50">
        <v>600144</v>
      </c>
    </row>
    <row r="40" spans="1:8" x14ac:dyDescent="0.2">
      <c r="A40" s="67">
        <v>10090</v>
      </c>
      <c r="B40" t="s">
        <v>180</v>
      </c>
      <c r="C40">
        <v>382.26229999999998</v>
      </c>
      <c r="D40">
        <v>2020</v>
      </c>
      <c r="E40" s="50">
        <v>162775</v>
      </c>
      <c r="F40">
        <v>0</v>
      </c>
      <c r="G40" s="50">
        <v>13564</v>
      </c>
      <c r="H40" s="50">
        <v>162775</v>
      </c>
    </row>
    <row r="41" spans="1:8" x14ac:dyDescent="0.2">
      <c r="A41" s="67">
        <v>10091</v>
      </c>
      <c r="B41" t="s">
        <v>181</v>
      </c>
      <c r="C41" s="49">
        <v>1334.6387</v>
      </c>
      <c r="D41">
        <v>2020</v>
      </c>
      <c r="E41" s="50">
        <v>568316</v>
      </c>
      <c r="F41">
        <v>0</v>
      </c>
      <c r="G41" s="50">
        <v>47359</v>
      </c>
      <c r="H41" s="50">
        <v>568316</v>
      </c>
    </row>
    <row r="42" spans="1:8" x14ac:dyDescent="0.2">
      <c r="A42" s="67">
        <v>10092</v>
      </c>
      <c r="B42" t="s">
        <v>182</v>
      </c>
      <c r="C42">
        <v>554.7355</v>
      </c>
      <c r="D42">
        <v>2020</v>
      </c>
      <c r="E42" s="50">
        <v>236217</v>
      </c>
      <c r="F42">
        <v>0</v>
      </c>
      <c r="G42" s="50">
        <v>19685</v>
      </c>
      <c r="H42" s="50">
        <v>236217</v>
      </c>
    </row>
    <row r="43" spans="1:8" x14ac:dyDescent="0.2">
      <c r="A43" s="67">
        <v>10093</v>
      </c>
      <c r="B43" t="s">
        <v>183</v>
      </c>
      <c r="C43" s="49">
        <v>17570.497899999998</v>
      </c>
      <c r="D43">
        <v>2020</v>
      </c>
      <c r="E43" s="50">
        <v>7481869</v>
      </c>
      <c r="F43">
        <v>0</v>
      </c>
      <c r="G43" s="50">
        <v>623481</v>
      </c>
      <c r="H43" s="50">
        <v>7481869</v>
      </c>
    </row>
    <row r="44" spans="1:8" x14ac:dyDescent="0.2">
      <c r="A44" s="67">
        <v>11076</v>
      </c>
      <c r="B44" t="s">
        <v>184</v>
      </c>
      <c r="C44">
        <v>694.03949999999998</v>
      </c>
      <c r="D44">
        <v>2020</v>
      </c>
      <c r="E44" s="50">
        <v>295536</v>
      </c>
      <c r="F44">
        <v>0</v>
      </c>
      <c r="G44" s="50">
        <v>24628</v>
      </c>
      <c r="H44" s="50">
        <v>295536</v>
      </c>
    </row>
    <row r="45" spans="1:8" x14ac:dyDescent="0.2">
      <c r="A45" s="67">
        <v>11078</v>
      </c>
      <c r="B45" t="s">
        <v>185</v>
      </c>
      <c r="C45">
        <v>763.6277</v>
      </c>
      <c r="D45">
        <v>2022</v>
      </c>
      <c r="E45" s="50">
        <v>325168</v>
      </c>
      <c r="F45">
        <v>0</v>
      </c>
      <c r="G45" s="50">
        <v>27097</v>
      </c>
      <c r="H45" s="50">
        <v>325168</v>
      </c>
    </row>
    <row r="46" spans="1:8" x14ac:dyDescent="0.2">
      <c r="A46" s="67">
        <v>11079</v>
      </c>
      <c r="B46" t="s">
        <v>186</v>
      </c>
      <c r="C46">
        <v>274.06709999999998</v>
      </c>
      <c r="D46">
        <v>2020</v>
      </c>
      <c r="E46" s="50">
        <v>116703</v>
      </c>
      <c r="F46">
        <v>0</v>
      </c>
      <c r="G46" s="50">
        <v>9725</v>
      </c>
      <c r="H46" s="50">
        <v>116703</v>
      </c>
    </row>
    <row r="47" spans="1:8" x14ac:dyDescent="0.2">
      <c r="A47" s="67">
        <v>11082</v>
      </c>
      <c r="B47" t="s">
        <v>187</v>
      </c>
      <c r="C47" s="49">
        <v>10488.8917</v>
      </c>
      <c r="D47">
        <v>2020</v>
      </c>
      <c r="E47" s="50">
        <v>4466380</v>
      </c>
      <c r="F47">
        <v>0</v>
      </c>
      <c r="G47" s="50">
        <v>372193</v>
      </c>
      <c r="H47" s="50">
        <v>4466380</v>
      </c>
    </row>
    <row r="48" spans="1:8" x14ac:dyDescent="0.2">
      <c r="A48" s="67">
        <v>12108</v>
      </c>
      <c r="B48" t="s">
        <v>188</v>
      </c>
      <c r="C48">
        <v>571.30340000000001</v>
      </c>
      <c r="D48">
        <v>2021</v>
      </c>
      <c r="E48" s="50">
        <v>243272</v>
      </c>
      <c r="F48">
        <v>0</v>
      </c>
      <c r="G48" s="50">
        <v>20272</v>
      </c>
      <c r="H48" s="50">
        <v>243272</v>
      </c>
    </row>
    <row r="49" spans="1:8" x14ac:dyDescent="0.2">
      <c r="A49" s="67">
        <v>12109</v>
      </c>
      <c r="B49" t="s">
        <v>189</v>
      </c>
      <c r="C49" s="49">
        <v>4798.4722000000002</v>
      </c>
      <c r="D49">
        <v>2020</v>
      </c>
      <c r="E49" s="50">
        <v>2043285</v>
      </c>
      <c r="F49">
        <v>0</v>
      </c>
      <c r="G49" s="50">
        <v>170272</v>
      </c>
      <c r="H49" s="50">
        <v>2043285</v>
      </c>
    </row>
    <row r="50" spans="1:8" x14ac:dyDescent="0.2">
      <c r="A50" s="67">
        <v>12110</v>
      </c>
      <c r="B50" t="s">
        <v>190</v>
      </c>
      <c r="C50">
        <v>866.92759999999998</v>
      </c>
      <c r="D50">
        <v>2020</v>
      </c>
      <c r="E50" s="50">
        <v>369155</v>
      </c>
      <c r="F50">
        <v>0</v>
      </c>
      <c r="G50" s="50">
        <v>30763</v>
      </c>
      <c r="H50" s="50">
        <v>369155</v>
      </c>
    </row>
    <row r="51" spans="1:8" x14ac:dyDescent="0.2">
      <c r="A51" s="67">
        <v>13054</v>
      </c>
      <c r="B51" t="s">
        <v>191</v>
      </c>
      <c r="C51">
        <v>57.521900000000002</v>
      </c>
      <c r="D51">
        <v>2020</v>
      </c>
      <c r="E51" s="50">
        <v>24494</v>
      </c>
      <c r="F51">
        <v>0</v>
      </c>
      <c r="G51" s="50">
        <v>2041</v>
      </c>
      <c r="H51" s="50">
        <v>24494</v>
      </c>
    </row>
    <row r="52" spans="1:8" x14ac:dyDescent="0.2">
      <c r="A52" s="67">
        <v>13055</v>
      </c>
      <c r="B52" t="s">
        <v>192</v>
      </c>
      <c r="C52">
        <v>628.12789999999995</v>
      </c>
      <c r="D52">
        <v>2020</v>
      </c>
      <c r="E52" s="50">
        <v>267469</v>
      </c>
      <c r="F52">
        <v>0</v>
      </c>
      <c r="G52" s="50">
        <v>22289</v>
      </c>
      <c r="H52" s="50">
        <v>267469</v>
      </c>
    </row>
    <row r="53" spans="1:8" x14ac:dyDescent="0.2">
      <c r="A53" s="67">
        <v>13057</v>
      </c>
      <c r="B53" t="s">
        <v>193</v>
      </c>
      <c r="C53">
        <v>39.713099999999997</v>
      </c>
      <c r="D53">
        <v>2020</v>
      </c>
      <c r="E53" s="50">
        <v>16911</v>
      </c>
      <c r="F53">
        <v>0</v>
      </c>
      <c r="G53" s="50">
        <v>1409</v>
      </c>
      <c r="H53" s="50">
        <v>16911</v>
      </c>
    </row>
    <row r="54" spans="1:8" x14ac:dyDescent="0.2">
      <c r="A54" s="67">
        <v>13058</v>
      </c>
      <c r="B54" t="s">
        <v>194</v>
      </c>
      <c r="C54">
        <v>53.618200000000002</v>
      </c>
      <c r="D54">
        <v>2022</v>
      </c>
      <c r="E54" s="50">
        <v>22832</v>
      </c>
      <c r="F54">
        <v>0</v>
      </c>
      <c r="G54" s="50">
        <v>1903</v>
      </c>
      <c r="H54" s="50">
        <v>22832</v>
      </c>
    </row>
    <row r="55" spans="1:8" x14ac:dyDescent="0.2">
      <c r="A55" s="67">
        <v>13059</v>
      </c>
      <c r="B55" t="s">
        <v>195</v>
      </c>
      <c r="C55">
        <v>367.9554</v>
      </c>
      <c r="D55">
        <v>2020</v>
      </c>
      <c r="E55" s="50">
        <v>156683</v>
      </c>
      <c r="F55">
        <v>0</v>
      </c>
      <c r="G55" s="50">
        <v>13057</v>
      </c>
      <c r="H55" s="50">
        <v>156683</v>
      </c>
    </row>
    <row r="56" spans="1:8" x14ac:dyDescent="0.2">
      <c r="A56" s="67">
        <v>13060</v>
      </c>
      <c r="B56" t="s">
        <v>196</v>
      </c>
      <c r="C56">
        <v>48.564100000000003</v>
      </c>
      <c r="D56">
        <v>2022</v>
      </c>
      <c r="E56" s="50">
        <v>20680</v>
      </c>
      <c r="F56">
        <v>0</v>
      </c>
      <c r="G56" s="50">
        <v>1723</v>
      </c>
      <c r="H56" s="50">
        <v>20680</v>
      </c>
    </row>
    <row r="57" spans="1:8" x14ac:dyDescent="0.2">
      <c r="A57" s="67">
        <v>13061</v>
      </c>
      <c r="B57" t="s">
        <v>197</v>
      </c>
      <c r="C57">
        <v>270.63529999999997</v>
      </c>
      <c r="D57">
        <v>2020</v>
      </c>
      <c r="E57" s="50">
        <v>115242</v>
      </c>
      <c r="F57">
        <v>0</v>
      </c>
      <c r="G57" s="50">
        <v>9603</v>
      </c>
      <c r="H57" s="50">
        <v>115242</v>
      </c>
    </row>
    <row r="58" spans="1:8" x14ac:dyDescent="0.2">
      <c r="A58" s="67">
        <v>13062</v>
      </c>
      <c r="B58" t="s">
        <v>198</v>
      </c>
      <c r="C58">
        <v>37.745899999999999</v>
      </c>
      <c r="D58">
        <v>2022</v>
      </c>
      <c r="E58" s="50">
        <v>16073</v>
      </c>
      <c r="F58">
        <v>0</v>
      </c>
      <c r="G58" s="50">
        <v>1339</v>
      </c>
      <c r="H58" s="50">
        <v>16073</v>
      </c>
    </row>
    <row r="59" spans="1:8" x14ac:dyDescent="0.2">
      <c r="A59" s="67">
        <v>14126</v>
      </c>
      <c r="B59" t="s">
        <v>199</v>
      </c>
      <c r="C59" s="49">
        <v>1005.3726</v>
      </c>
      <c r="D59">
        <v>2020</v>
      </c>
      <c r="E59" s="50">
        <v>428108</v>
      </c>
      <c r="F59">
        <v>0</v>
      </c>
      <c r="G59" s="50">
        <v>35675</v>
      </c>
      <c r="H59" s="50">
        <v>428108</v>
      </c>
    </row>
    <row r="60" spans="1:8" x14ac:dyDescent="0.2">
      <c r="A60" s="67">
        <v>14127</v>
      </c>
      <c r="B60" t="s">
        <v>200</v>
      </c>
      <c r="C60">
        <v>653.91759999999999</v>
      </c>
      <c r="D60">
        <v>2020</v>
      </c>
      <c r="E60" s="50">
        <v>278451</v>
      </c>
      <c r="F60">
        <v>0</v>
      </c>
      <c r="G60" s="50">
        <v>23204</v>
      </c>
      <c r="H60" s="50">
        <v>278451</v>
      </c>
    </row>
    <row r="61" spans="1:8" x14ac:dyDescent="0.2">
      <c r="A61" s="67">
        <v>14129</v>
      </c>
      <c r="B61" t="s">
        <v>201</v>
      </c>
      <c r="C61" s="49">
        <v>2126.2743999999998</v>
      </c>
      <c r="D61">
        <v>2020</v>
      </c>
      <c r="E61" s="50">
        <v>905410</v>
      </c>
      <c r="F61">
        <v>0</v>
      </c>
      <c r="G61" s="50">
        <v>75450</v>
      </c>
      <c r="H61" s="50">
        <v>905410</v>
      </c>
    </row>
    <row r="62" spans="1:8" x14ac:dyDescent="0.2">
      <c r="A62" s="67">
        <v>14130</v>
      </c>
      <c r="B62" t="s">
        <v>202</v>
      </c>
      <c r="C62">
        <v>736.37249999999995</v>
      </c>
      <c r="D62">
        <v>2021</v>
      </c>
      <c r="E62" s="50">
        <v>313562</v>
      </c>
      <c r="F62">
        <v>0</v>
      </c>
      <c r="G62" s="50">
        <v>26130</v>
      </c>
      <c r="H62" s="50">
        <v>313562</v>
      </c>
    </row>
    <row r="63" spans="1:8" x14ac:dyDescent="0.2">
      <c r="A63" s="67">
        <v>15001</v>
      </c>
      <c r="B63" t="s">
        <v>203</v>
      </c>
      <c r="C63">
        <v>395.48590000000002</v>
      </c>
      <c r="D63">
        <v>2020</v>
      </c>
      <c r="E63" s="50">
        <v>168406</v>
      </c>
      <c r="F63">
        <v>0</v>
      </c>
      <c r="G63" s="50">
        <v>14034</v>
      </c>
      <c r="H63" s="50">
        <v>168406</v>
      </c>
    </row>
    <row r="64" spans="1:8" x14ac:dyDescent="0.2">
      <c r="A64" s="67">
        <v>15002</v>
      </c>
      <c r="B64" t="s">
        <v>204</v>
      </c>
      <c r="C64" s="49">
        <v>3809.6873999999998</v>
      </c>
      <c r="D64">
        <v>2020</v>
      </c>
      <c r="E64" s="50">
        <v>1622241</v>
      </c>
      <c r="F64">
        <v>0</v>
      </c>
      <c r="G64" s="50">
        <v>135185</v>
      </c>
      <c r="H64" s="50">
        <v>1622241</v>
      </c>
    </row>
    <row r="65" spans="1:8" x14ac:dyDescent="0.2">
      <c r="A65" s="67">
        <v>15003</v>
      </c>
      <c r="B65" t="s">
        <v>205</v>
      </c>
      <c r="C65">
        <v>193.36699999999999</v>
      </c>
      <c r="D65">
        <v>2022</v>
      </c>
      <c r="E65" s="50">
        <v>82340</v>
      </c>
      <c r="F65">
        <v>0</v>
      </c>
      <c r="G65" s="50">
        <v>6862</v>
      </c>
      <c r="H65" s="50">
        <v>82340</v>
      </c>
    </row>
    <row r="66" spans="1:8" x14ac:dyDescent="0.2">
      <c r="A66" s="67">
        <v>15004</v>
      </c>
      <c r="B66" t="s">
        <v>206</v>
      </c>
      <c r="C66">
        <v>304.03039999999999</v>
      </c>
      <c r="D66">
        <v>2020</v>
      </c>
      <c r="E66" s="50">
        <v>129462</v>
      </c>
      <c r="F66">
        <v>0</v>
      </c>
      <c r="G66" s="50">
        <v>10788</v>
      </c>
      <c r="H66" s="50">
        <v>129462</v>
      </c>
    </row>
    <row r="67" spans="1:8" x14ac:dyDescent="0.2">
      <c r="A67" s="67">
        <v>16090</v>
      </c>
      <c r="B67" t="s">
        <v>207</v>
      </c>
      <c r="C67" s="49">
        <v>5028.1637000000001</v>
      </c>
      <c r="D67">
        <v>2022</v>
      </c>
      <c r="E67" s="50">
        <v>2141093</v>
      </c>
      <c r="F67">
        <v>0</v>
      </c>
      <c r="G67" s="50">
        <v>178422</v>
      </c>
      <c r="H67" s="50">
        <v>2141093</v>
      </c>
    </row>
    <row r="68" spans="1:8" x14ac:dyDescent="0.2">
      <c r="A68" s="67">
        <v>16092</v>
      </c>
      <c r="B68" t="s">
        <v>208</v>
      </c>
      <c r="C68">
        <v>208.14779999999999</v>
      </c>
      <c r="D68">
        <v>2021</v>
      </c>
      <c r="E68" s="50">
        <v>88633</v>
      </c>
      <c r="F68">
        <v>0</v>
      </c>
      <c r="G68" s="50">
        <v>7386</v>
      </c>
      <c r="H68" s="50">
        <v>88633</v>
      </c>
    </row>
    <row r="69" spans="1:8" x14ac:dyDescent="0.2">
      <c r="A69" s="67">
        <v>16094</v>
      </c>
      <c r="B69" t="s">
        <v>209</v>
      </c>
      <c r="C69">
        <v>347.61369999999999</v>
      </c>
      <c r="D69">
        <v>2020</v>
      </c>
      <c r="E69" s="50">
        <v>148021</v>
      </c>
      <c r="F69">
        <v>0</v>
      </c>
      <c r="G69" s="50">
        <v>12335</v>
      </c>
      <c r="H69" s="50">
        <v>148021</v>
      </c>
    </row>
    <row r="70" spans="1:8" x14ac:dyDescent="0.2">
      <c r="A70" s="67">
        <v>16096</v>
      </c>
      <c r="B70" t="s">
        <v>210</v>
      </c>
      <c r="C70" s="49">
        <v>3889.819</v>
      </c>
      <c r="D70">
        <v>2020</v>
      </c>
      <c r="E70" s="50">
        <v>1656363</v>
      </c>
      <c r="F70">
        <v>0</v>
      </c>
      <c r="G70" s="50">
        <v>138028</v>
      </c>
      <c r="H70" s="50">
        <v>1656363</v>
      </c>
    </row>
    <row r="71" spans="1:8" x14ac:dyDescent="0.2">
      <c r="A71" s="67">
        <v>16097</v>
      </c>
      <c r="B71" t="s">
        <v>211</v>
      </c>
      <c r="C71">
        <v>321.35939999999999</v>
      </c>
      <c r="D71">
        <v>2020</v>
      </c>
      <c r="E71" s="50">
        <v>136841</v>
      </c>
      <c r="F71">
        <v>0</v>
      </c>
      <c r="G71" s="50">
        <v>11403</v>
      </c>
      <c r="H71" s="50">
        <v>136841</v>
      </c>
    </row>
    <row r="72" spans="1:8" x14ac:dyDescent="0.2">
      <c r="A72" s="67">
        <v>17121</v>
      </c>
      <c r="B72" t="s">
        <v>212</v>
      </c>
      <c r="C72">
        <v>126.3416</v>
      </c>
      <c r="D72">
        <v>2020</v>
      </c>
      <c r="E72" s="50">
        <v>53799</v>
      </c>
      <c r="F72">
        <v>0</v>
      </c>
      <c r="G72" s="50">
        <v>4483</v>
      </c>
      <c r="H72" s="50">
        <v>53799</v>
      </c>
    </row>
    <row r="73" spans="1:8" x14ac:dyDescent="0.2">
      <c r="A73" s="67">
        <v>17122</v>
      </c>
      <c r="B73" t="s">
        <v>213</v>
      </c>
      <c r="C73">
        <v>130.45310000000001</v>
      </c>
      <c r="D73">
        <v>2021</v>
      </c>
      <c r="E73" s="50">
        <v>55550</v>
      </c>
      <c r="F73">
        <v>0</v>
      </c>
      <c r="G73" s="50">
        <v>4629</v>
      </c>
      <c r="H73" s="50">
        <v>55550</v>
      </c>
    </row>
    <row r="74" spans="1:8" x14ac:dyDescent="0.2">
      <c r="A74" s="67">
        <v>17124</v>
      </c>
      <c r="B74" t="s">
        <v>214</v>
      </c>
      <c r="C74">
        <v>44.186700000000002</v>
      </c>
      <c r="D74">
        <v>2020</v>
      </c>
      <c r="E74" s="50">
        <v>18816</v>
      </c>
      <c r="F74">
        <v>0</v>
      </c>
      <c r="G74" s="50">
        <v>1568</v>
      </c>
      <c r="H74" s="50">
        <v>18816</v>
      </c>
    </row>
    <row r="75" spans="1:8" x14ac:dyDescent="0.2">
      <c r="A75" s="67">
        <v>17125</v>
      </c>
      <c r="B75" t="s">
        <v>215</v>
      </c>
      <c r="C75">
        <v>837.81820000000005</v>
      </c>
      <c r="D75">
        <v>2020</v>
      </c>
      <c r="E75" s="50">
        <v>356760</v>
      </c>
      <c r="F75">
        <v>0</v>
      </c>
      <c r="G75" s="50">
        <v>29730</v>
      </c>
      <c r="H75" s="50">
        <v>356760</v>
      </c>
    </row>
    <row r="76" spans="1:8" x14ac:dyDescent="0.2">
      <c r="A76" s="67">
        <v>17126</v>
      </c>
      <c r="B76" t="s">
        <v>216</v>
      </c>
      <c r="C76">
        <v>166.08349999999999</v>
      </c>
      <c r="D76">
        <v>2020</v>
      </c>
      <c r="E76" s="50">
        <v>70722</v>
      </c>
      <c r="F76">
        <v>0</v>
      </c>
      <c r="G76" s="50">
        <v>5893</v>
      </c>
      <c r="H76" s="50">
        <v>70722</v>
      </c>
    </row>
    <row r="77" spans="1:8" x14ac:dyDescent="0.2">
      <c r="A77" s="67">
        <v>18047</v>
      </c>
      <c r="B77" t="s">
        <v>217</v>
      </c>
      <c r="C77">
        <v>619.14729999999997</v>
      </c>
      <c r="D77">
        <v>2020</v>
      </c>
      <c r="E77" s="50">
        <v>263645</v>
      </c>
      <c r="F77">
        <v>0</v>
      </c>
      <c r="G77" s="50">
        <v>21970</v>
      </c>
      <c r="H77" s="50">
        <v>263645</v>
      </c>
    </row>
    <row r="78" spans="1:8" x14ac:dyDescent="0.2">
      <c r="A78" s="67">
        <v>18050</v>
      </c>
      <c r="B78" t="s">
        <v>218</v>
      </c>
      <c r="C78">
        <v>479.93389999999999</v>
      </c>
      <c r="D78">
        <v>2020</v>
      </c>
      <c r="E78" s="50">
        <v>204365</v>
      </c>
      <c r="F78">
        <v>0</v>
      </c>
      <c r="G78" s="50">
        <v>17030</v>
      </c>
      <c r="H78" s="50">
        <v>204365</v>
      </c>
    </row>
    <row r="79" spans="1:8" x14ac:dyDescent="0.2">
      <c r="A79" s="67">
        <v>19139</v>
      </c>
      <c r="B79" t="s">
        <v>219</v>
      </c>
      <c r="C79">
        <v>481.35230000000001</v>
      </c>
      <c r="D79">
        <v>2020</v>
      </c>
      <c r="E79" s="50">
        <v>204969</v>
      </c>
      <c r="F79">
        <v>0</v>
      </c>
      <c r="G79" s="50">
        <v>17081</v>
      </c>
      <c r="H79" s="50">
        <v>204969</v>
      </c>
    </row>
    <row r="80" spans="1:8" x14ac:dyDescent="0.2">
      <c r="A80" s="67">
        <v>19140</v>
      </c>
      <c r="B80" t="s">
        <v>220</v>
      </c>
      <c r="C80">
        <v>151.67060000000001</v>
      </c>
      <c r="D80">
        <v>2020</v>
      </c>
      <c r="E80" s="50">
        <v>64584</v>
      </c>
      <c r="F80">
        <v>0</v>
      </c>
      <c r="G80" s="50">
        <v>5382</v>
      </c>
      <c r="H80" s="50">
        <v>64584</v>
      </c>
    </row>
    <row r="81" spans="1:8" x14ac:dyDescent="0.2">
      <c r="A81" s="67">
        <v>19142</v>
      </c>
      <c r="B81" t="s">
        <v>221</v>
      </c>
      <c r="C81" s="49">
        <v>6096.4256999999998</v>
      </c>
      <c r="D81">
        <v>2020</v>
      </c>
      <c r="E81" s="50">
        <v>2595980</v>
      </c>
      <c r="F81">
        <v>0</v>
      </c>
      <c r="G81" s="50">
        <v>216329</v>
      </c>
      <c r="H81" s="50">
        <v>2595980</v>
      </c>
    </row>
    <row r="82" spans="1:8" x14ac:dyDescent="0.2">
      <c r="A82" s="67">
        <v>19144</v>
      </c>
      <c r="B82" t="s">
        <v>222</v>
      </c>
      <c r="C82">
        <v>759.85440000000006</v>
      </c>
      <c r="D82">
        <v>2020</v>
      </c>
      <c r="E82" s="50">
        <v>323561</v>
      </c>
      <c r="F82">
        <v>0</v>
      </c>
      <c r="G82" s="50">
        <v>26963</v>
      </c>
      <c r="H82" s="50">
        <v>323561</v>
      </c>
    </row>
    <row r="83" spans="1:8" x14ac:dyDescent="0.2">
      <c r="A83" s="67">
        <v>19147</v>
      </c>
      <c r="B83" t="s">
        <v>223</v>
      </c>
      <c r="C83">
        <v>169.29169999999999</v>
      </c>
      <c r="D83">
        <v>2022</v>
      </c>
      <c r="E83" s="50">
        <v>72088</v>
      </c>
      <c r="F83">
        <v>0</v>
      </c>
      <c r="G83" s="50">
        <v>6007</v>
      </c>
      <c r="H83" s="50">
        <v>72088</v>
      </c>
    </row>
    <row r="84" spans="1:8" x14ac:dyDescent="0.2">
      <c r="A84" s="67">
        <v>19148</v>
      </c>
      <c r="B84" t="s">
        <v>224</v>
      </c>
      <c r="C84" s="49">
        <v>2096.8751999999999</v>
      </c>
      <c r="D84">
        <v>2020</v>
      </c>
      <c r="E84" s="50">
        <v>892891</v>
      </c>
      <c r="F84">
        <v>0</v>
      </c>
      <c r="G84" s="50">
        <v>74407</v>
      </c>
      <c r="H84" s="50">
        <v>892891</v>
      </c>
    </row>
    <row r="85" spans="1:8" x14ac:dyDescent="0.2">
      <c r="A85" s="67">
        <v>19149</v>
      </c>
      <c r="B85" t="s">
        <v>225</v>
      </c>
      <c r="C85" s="49">
        <v>2150.2076999999999</v>
      </c>
      <c r="D85">
        <v>2020</v>
      </c>
      <c r="E85" s="50">
        <v>915601</v>
      </c>
      <c r="F85">
        <v>0</v>
      </c>
      <c r="G85" s="50">
        <v>76299</v>
      </c>
      <c r="H85" s="50">
        <v>915601</v>
      </c>
    </row>
    <row r="86" spans="1:8" x14ac:dyDescent="0.2">
      <c r="A86" s="67">
        <v>19150</v>
      </c>
      <c r="B86" t="s">
        <v>226</v>
      </c>
      <c r="C86">
        <v>267.35950000000003</v>
      </c>
      <c r="D86">
        <v>2020</v>
      </c>
      <c r="E86" s="50">
        <v>113847</v>
      </c>
      <c r="F86">
        <v>0</v>
      </c>
      <c r="G86" s="50">
        <v>9487</v>
      </c>
      <c r="H86" s="50">
        <v>113847</v>
      </c>
    </row>
    <row r="87" spans="1:8" x14ac:dyDescent="0.2">
      <c r="A87" s="67">
        <v>19151</v>
      </c>
      <c r="B87" t="s">
        <v>227</v>
      </c>
      <c r="C87">
        <v>418.00049999999999</v>
      </c>
      <c r="D87">
        <v>2022</v>
      </c>
      <c r="E87" s="50">
        <v>177993</v>
      </c>
      <c r="F87">
        <v>0</v>
      </c>
      <c r="G87" s="50">
        <v>14833</v>
      </c>
      <c r="H87" s="50">
        <v>177993</v>
      </c>
    </row>
    <row r="88" spans="1:8" x14ac:dyDescent="0.2">
      <c r="A88" s="67">
        <v>19152</v>
      </c>
      <c r="B88" t="s">
        <v>228</v>
      </c>
      <c r="C88" s="49">
        <v>4248.7451000000001</v>
      </c>
      <c r="D88">
        <v>2020</v>
      </c>
      <c r="E88" s="50">
        <v>1809201</v>
      </c>
      <c r="F88">
        <v>0</v>
      </c>
      <c r="G88" s="50">
        <v>150765</v>
      </c>
      <c r="H88" s="50">
        <v>1809201</v>
      </c>
    </row>
    <row r="89" spans="1:8" x14ac:dyDescent="0.2">
      <c r="A89" s="67">
        <v>19153</v>
      </c>
      <c r="B89" t="s">
        <v>229</v>
      </c>
      <c r="C89">
        <v>66.4739</v>
      </c>
      <c r="D89">
        <v>2021</v>
      </c>
      <c r="E89" s="50">
        <v>28306</v>
      </c>
      <c r="F89">
        <v>0</v>
      </c>
      <c r="G89" s="50">
        <v>2359</v>
      </c>
      <c r="H89" s="50">
        <v>28306</v>
      </c>
    </row>
    <row r="90" spans="1:8" x14ac:dyDescent="0.2">
      <c r="A90" s="67">
        <v>20001</v>
      </c>
      <c r="B90" t="s">
        <v>230</v>
      </c>
      <c r="C90">
        <v>940.11689999999999</v>
      </c>
      <c r="D90">
        <v>2020</v>
      </c>
      <c r="E90" s="50">
        <v>400321</v>
      </c>
      <c r="F90">
        <v>0</v>
      </c>
      <c r="G90" s="50">
        <v>33360</v>
      </c>
      <c r="H90" s="50">
        <v>400321</v>
      </c>
    </row>
    <row r="91" spans="1:8" x14ac:dyDescent="0.2">
      <c r="A91" s="67">
        <v>20002</v>
      </c>
      <c r="B91" t="s">
        <v>231</v>
      </c>
      <c r="C91" s="49">
        <v>1130.8814</v>
      </c>
      <c r="D91">
        <v>2022</v>
      </c>
      <c r="E91" s="50">
        <v>481552</v>
      </c>
      <c r="F91">
        <v>0</v>
      </c>
      <c r="G91" s="50">
        <v>40129</v>
      </c>
      <c r="H91" s="50">
        <v>481552</v>
      </c>
    </row>
    <row r="92" spans="1:8" x14ac:dyDescent="0.2">
      <c r="A92" s="67">
        <v>21148</v>
      </c>
      <c r="B92" t="s">
        <v>232</v>
      </c>
      <c r="C92">
        <v>146.9692</v>
      </c>
      <c r="D92">
        <v>2022</v>
      </c>
      <c r="E92" s="50">
        <v>62582</v>
      </c>
      <c r="F92">
        <v>0</v>
      </c>
      <c r="G92" s="50">
        <v>5215</v>
      </c>
      <c r="H92" s="50">
        <v>62582</v>
      </c>
    </row>
    <row r="93" spans="1:8" x14ac:dyDescent="0.2">
      <c r="A93" s="67">
        <v>21149</v>
      </c>
      <c r="B93" t="s">
        <v>233</v>
      </c>
      <c r="C93">
        <v>227.06389999999999</v>
      </c>
      <c r="D93">
        <v>2020</v>
      </c>
      <c r="E93" s="50">
        <v>96688</v>
      </c>
      <c r="F93">
        <v>0</v>
      </c>
      <c r="G93" s="50">
        <v>8057</v>
      </c>
      <c r="H93" s="50">
        <v>96688</v>
      </c>
    </row>
    <row r="94" spans="1:8" x14ac:dyDescent="0.2">
      <c r="A94" s="67">
        <v>21150</v>
      </c>
      <c r="B94" t="s">
        <v>234</v>
      </c>
      <c r="C94">
        <v>112.968</v>
      </c>
      <c r="D94">
        <v>2020</v>
      </c>
      <c r="E94" s="50">
        <v>48104</v>
      </c>
      <c r="F94">
        <v>0</v>
      </c>
      <c r="G94" s="50">
        <v>4009</v>
      </c>
      <c r="H94" s="50">
        <v>48104</v>
      </c>
    </row>
    <row r="95" spans="1:8" x14ac:dyDescent="0.2">
      <c r="A95" s="67">
        <v>21151</v>
      </c>
      <c r="B95" t="s">
        <v>235</v>
      </c>
      <c r="C95">
        <v>430.4889</v>
      </c>
      <c r="D95">
        <v>2020</v>
      </c>
      <c r="E95" s="50">
        <v>183311</v>
      </c>
      <c r="F95">
        <v>0</v>
      </c>
      <c r="G95" s="50">
        <v>15276</v>
      </c>
      <c r="H95" s="50">
        <v>183311</v>
      </c>
    </row>
    <row r="96" spans="1:8" x14ac:dyDescent="0.2">
      <c r="A96" s="67">
        <v>22088</v>
      </c>
      <c r="B96" t="s">
        <v>236</v>
      </c>
      <c r="C96">
        <v>234.80449999999999</v>
      </c>
      <c r="D96">
        <v>2022</v>
      </c>
      <c r="E96" s="50">
        <v>99984</v>
      </c>
      <c r="F96">
        <v>0</v>
      </c>
      <c r="G96" s="50">
        <v>8332</v>
      </c>
      <c r="H96" s="50">
        <v>99984</v>
      </c>
    </row>
    <row r="97" spans="1:8" x14ac:dyDescent="0.2">
      <c r="A97" s="67">
        <v>22089</v>
      </c>
      <c r="B97" t="s">
        <v>237</v>
      </c>
      <c r="C97" s="49">
        <v>6175.5987999999998</v>
      </c>
      <c r="D97">
        <v>2022</v>
      </c>
      <c r="E97" s="50">
        <v>2629693</v>
      </c>
      <c r="F97">
        <v>0</v>
      </c>
      <c r="G97" s="50">
        <v>219138</v>
      </c>
      <c r="H97" s="50">
        <v>2629693</v>
      </c>
    </row>
    <row r="98" spans="1:8" x14ac:dyDescent="0.2">
      <c r="A98" s="67">
        <v>22090</v>
      </c>
      <c r="B98" t="s">
        <v>238</v>
      </c>
      <c r="C98">
        <v>714.54100000000005</v>
      </c>
      <c r="D98">
        <v>2022</v>
      </c>
      <c r="E98" s="50">
        <v>304266</v>
      </c>
      <c r="F98">
        <v>0</v>
      </c>
      <c r="G98" s="50">
        <v>25355</v>
      </c>
      <c r="H98" s="50">
        <v>304266</v>
      </c>
    </row>
    <row r="99" spans="1:8" x14ac:dyDescent="0.2">
      <c r="A99" s="67">
        <v>22091</v>
      </c>
      <c r="B99" t="s">
        <v>239</v>
      </c>
      <c r="C99">
        <v>376.92099999999999</v>
      </c>
      <c r="D99">
        <v>2020</v>
      </c>
      <c r="E99" s="50">
        <v>160501</v>
      </c>
      <c r="F99">
        <v>0</v>
      </c>
      <c r="G99" s="50">
        <v>13375</v>
      </c>
      <c r="H99" s="50">
        <v>160501</v>
      </c>
    </row>
    <row r="100" spans="1:8" x14ac:dyDescent="0.2">
      <c r="A100" s="67">
        <v>22092</v>
      </c>
      <c r="B100" t="s">
        <v>240</v>
      </c>
      <c r="C100" s="49">
        <v>1203.3869</v>
      </c>
      <c r="D100">
        <v>2022</v>
      </c>
      <c r="E100" s="50">
        <v>512426</v>
      </c>
      <c r="F100">
        <v>0</v>
      </c>
      <c r="G100" s="50">
        <v>42702</v>
      </c>
      <c r="H100" s="50">
        <v>512426</v>
      </c>
    </row>
    <row r="101" spans="1:8" x14ac:dyDescent="0.2">
      <c r="A101" s="67">
        <v>22093</v>
      </c>
      <c r="B101" t="s">
        <v>241</v>
      </c>
      <c r="C101" s="49">
        <v>5662.3598000000002</v>
      </c>
      <c r="D101">
        <v>2022</v>
      </c>
      <c r="E101" s="50">
        <v>2411146</v>
      </c>
      <c r="F101">
        <v>0</v>
      </c>
      <c r="G101" s="50">
        <v>200926</v>
      </c>
      <c r="H101" s="50">
        <v>2411146</v>
      </c>
    </row>
    <row r="102" spans="1:8" x14ac:dyDescent="0.2">
      <c r="A102" s="67">
        <v>22094</v>
      </c>
      <c r="B102" t="s">
        <v>242</v>
      </c>
      <c r="C102">
        <v>682.03909999999996</v>
      </c>
      <c r="D102">
        <v>2020</v>
      </c>
      <c r="E102" s="50">
        <v>290426</v>
      </c>
      <c r="F102">
        <v>0</v>
      </c>
      <c r="G102" s="50">
        <v>24202</v>
      </c>
      <c r="H102" s="50">
        <v>290426</v>
      </c>
    </row>
    <row r="103" spans="1:8" x14ac:dyDescent="0.2">
      <c r="A103" s="67">
        <v>23101</v>
      </c>
      <c r="B103" t="s">
        <v>244</v>
      </c>
      <c r="C103">
        <v>976.60260000000005</v>
      </c>
      <c r="D103">
        <v>2020</v>
      </c>
      <c r="E103" s="50">
        <v>415857</v>
      </c>
      <c r="F103">
        <v>0</v>
      </c>
      <c r="G103" s="50">
        <v>34654</v>
      </c>
      <c r="H103" s="50">
        <v>415857</v>
      </c>
    </row>
    <row r="104" spans="1:8" x14ac:dyDescent="0.2">
      <c r="A104" s="67">
        <v>24086</v>
      </c>
      <c r="B104" t="s">
        <v>245</v>
      </c>
      <c r="C104" s="49">
        <v>3380.6597000000002</v>
      </c>
      <c r="D104">
        <v>2020</v>
      </c>
      <c r="E104" s="50">
        <v>1439552</v>
      </c>
      <c r="F104">
        <v>0</v>
      </c>
      <c r="G104" s="50">
        <v>119961</v>
      </c>
      <c r="H104" s="50">
        <v>1439552</v>
      </c>
    </row>
    <row r="105" spans="1:8" x14ac:dyDescent="0.2">
      <c r="A105" s="67">
        <v>24087</v>
      </c>
      <c r="B105" t="s">
        <v>246</v>
      </c>
      <c r="C105" s="49">
        <v>2564.9196999999999</v>
      </c>
      <c r="D105">
        <v>2020</v>
      </c>
      <c r="E105" s="50">
        <v>1092194</v>
      </c>
      <c r="F105">
        <v>0</v>
      </c>
      <c r="G105" s="50">
        <v>91015</v>
      </c>
      <c r="H105" s="50">
        <v>1092194</v>
      </c>
    </row>
    <row r="106" spans="1:8" x14ac:dyDescent="0.2">
      <c r="A106" s="67">
        <v>24089</v>
      </c>
      <c r="B106" t="s">
        <v>247</v>
      </c>
      <c r="C106" s="49">
        <v>2610.4342000000001</v>
      </c>
      <c r="D106">
        <v>2020</v>
      </c>
      <c r="E106" s="50">
        <v>1111575</v>
      </c>
      <c r="F106">
        <v>0</v>
      </c>
      <c r="G106" s="50">
        <v>92630</v>
      </c>
      <c r="H106" s="50">
        <v>1111575</v>
      </c>
    </row>
    <row r="107" spans="1:8" x14ac:dyDescent="0.2">
      <c r="A107" s="67">
        <v>24090</v>
      </c>
      <c r="B107" t="s">
        <v>248</v>
      </c>
      <c r="C107" s="49">
        <v>12326.4292</v>
      </c>
      <c r="D107">
        <v>2020</v>
      </c>
      <c r="E107" s="50">
        <v>5248840</v>
      </c>
      <c r="F107">
        <v>0</v>
      </c>
      <c r="G107" s="50">
        <v>437398</v>
      </c>
      <c r="H107" s="50">
        <v>5248840</v>
      </c>
    </row>
    <row r="108" spans="1:8" x14ac:dyDescent="0.2">
      <c r="A108" s="67">
        <v>24091</v>
      </c>
      <c r="B108" t="s">
        <v>249</v>
      </c>
      <c r="C108">
        <v>29.023</v>
      </c>
      <c r="D108">
        <v>2021</v>
      </c>
      <c r="E108" s="50">
        <v>12359</v>
      </c>
      <c r="F108">
        <v>0</v>
      </c>
      <c r="G108" s="50">
        <v>1030</v>
      </c>
      <c r="H108" s="50">
        <v>12359</v>
      </c>
    </row>
    <row r="109" spans="1:8" x14ac:dyDescent="0.2">
      <c r="A109" s="67">
        <v>24093</v>
      </c>
      <c r="B109" t="s">
        <v>250</v>
      </c>
      <c r="C109" s="49">
        <v>20005.301200000002</v>
      </c>
      <c r="D109">
        <v>2020</v>
      </c>
      <c r="E109" s="50">
        <v>8518657</v>
      </c>
      <c r="F109">
        <v>0</v>
      </c>
      <c r="G109" s="50">
        <v>709879</v>
      </c>
      <c r="H109" s="50">
        <v>8518657</v>
      </c>
    </row>
    <row r="110" spans="1:8" x14ac:dyDescent="0.2">
      <c r="A110" s="67">
        <v>25001</v>
      </c>
      <c r="B110" t="s">
        <v>251</v>
      </c>
      <c r="C110" s="49">
        <v>1608.7505000000001</v>
      </c>
      <c r="D110">
        <v>2020</v>
      </c>
      <c r="E110" s="50">
        <v>685038</v>
      </c>
      <c r="F110">
        <v>0</v>
      </c>
      <c r="G110" s="50">
        <v>57086</v>
      </c>
      <c r="H110" s="50">
        <v>685038</v>
      </c>
    </row>
    <row r="111" spans="1:8" x14ac:dyDescent="0.2">
      <c r="A111" s="67">
        <v>25002</v>
      </c>
      <c r="B111" t="s">
        <v>252</v>
      </c>
      <c r="C111">
        <v>904.93</v>
      </c>
      <c r="D111">
        <v>2020</v>
      </c>
      <c r="E111" s="50">
        <v>385337</v>
      </c>
      <c r="F111">
        <v>0</v>
      </c>
      <c r="G111" s="50">
        <v>32111</v>
      </c>
      <c r="H111" s="50">
        <v>385337</v>
      </c>
    </row>
    <row r="112" spans="1:8" x14ac:dyDescent="0.2">
      <c r="A112" s="67">
        <v>25003</v>
      </c>
      <c r="B112" t="s">
        <v>253</v>
      </c>
      <c r="C112">
        <v>589.89790000000005</v>
      </c>
      <c r="D112">
        <v>2020</v>
      </c>
      <c r="E112" s="50">
        <v>251190</v>
      </c>
      <c r="F112">
        <v>0</v>
      </c>
      <c r="G112" s="50">
        <v>20932</v>
      </c>
      <c r="H112" s="50">
        <v>251190</v>
      </c>
    </row>
    <row r="113" spans="1:8" x14ac:dyDescent="0.2">
      <c r="A113" s="67">
        <v>26001</v>
      </c>
      <c r="B113" t="s">
        <v>254</v>
      </c>
      <c r="C113">
        <v>586.86469999999997</v>
      </c>
      <c r="D113">
        <v>2020</v>
      </c>
      <c r="E113" s="50">
        <v>249899</v>
      </c>
      <c r="F113">
        <v>0</v>
      </c>
      <c r="G113" s="50">
        <v>20825</v>
      </c>
      <c r="H113" s="50">
        <v>249899</v>
      </c>
    </row>
    <row r="114" spans="1:8" x14ac:dyDescent="0.2">
      <c r="A114" s="67">
        <v>26002</v>
      </c>
      <c r="B114" t="s">
        <v>255</v>
      </c>
      <c r="C114" s="49">
        <v>1223.3599999999999</v>
      </c>
      <c r="D114">
        <v>2020</v>
      </c>
      <c r="E114" s="50">
        <v>520931</v>
      </c>
      <c r="F114">
        <v>0</v>
      </c>
      <c r="G114" s="50">
        <v>43410</v>
      </c>
      <c r="H114" s="50">
        <v>520931</v>
      </c>
    </row>
    <row r="115" spans="1:8" x14ac:dyDescent="0.2">
      <c r="A115" s="67">
        <v>26005</v>
      </c>
      <c r="B115" t="s">
        <v>256</v>
      </c>
      <c r="C115">
        <v>604.66639999999995</v>
      </c>
      <c r="D115">
        <v>2022</v>
      </c>
      <c r="E115" s="50">
        <v>257479</v>
      </c>
      <c r="F115">
        <v>0</v>
      </c>
      <c r="G115" s="50">
        <v>21456</v>
      </c>
      <c r="H115" s="50">
        <v>257479</v>
      </c>
    </row>
    <row r="116" spans="1:8" x14ac:dyDescent="0.2">
      <c r="A116" s="67">
        <v>26006</v>
      </c>
      <c r="B116" t="s">
        <v>257</v>
      </c>
      <c r="C116" s="49">
        <v>8314.6808000000001</v>
      </c>
      <c r="D116">
        <v>2020</v>
      </c>
      <c r="E116" s="50">
        <v>3540557</v>
      </c>
      <c r="F116">
        <v>0</v>
      </c>
      <c r="G116" s="50">
        <v>295043</v>
      </c>
      <c r="H116" s="50">
        <v>3540557</v>
      </c>
    </row>
    <row r="117" spans="1:8" x14ac:dyDescent="0.2">
      <c r="A117" s="67">
        <v>27055</v>
      </c>
      <c r="B117" t="s">
        <v>258</v>
      </c>
      <c r="C117">
        <v>146.2097</v>
      </c>
      <c r="D117">
        <v>2020</v>
      </c>
      <c r="E117" s="50">
        <v>62259</v>
      </c>
      <c r="F117">
        <v>0</v>
      </c>
      <c r="G117" s="50">
        <v>5188</v>
      </c>
      <c r="H117" s="50">
        <v>62259</v>
      </c>
    </row>
    <row r="118" spans="1:8" x14ac:dyDescent="0.2">
      <c r="A118" s="67">
        <v>27056</v>
      </c>
      <c r="B118" t="s">
        <v>259</v>
      </c>
      <c r="C118">
        <v>95.909000000000006</v>
      </c>
      <c r="D118">
        <v>2020</v>
      </c>
      <c r="E118" s="50">
        <v>40840</v>
      </c>
      <c r="F118">
        <v>0</v>
      </c>
      <c r="G118" s="50">
        <v>3403</v>
      </c>
      <c r="H118" s="50">
        <v>40840</v>
      </c>
    </row>
    <row r="119" spans="1:8" x14ac:dyDescent="0.2">
      <c r="A119" s="67">
        <v>27057</v>
      </c>
      <c r="B119" t="s">
        <v>260</v>
      </c>
      <c r="C119">
        <v>147.34790000000001</v>
      </c>
      <c r="D119">
        <v>2021</v>
      </c>
      <c r="E119" s="50">
        <v>62744</v>
      </c>
      <c r="F119">
        <v>0</v>
      </c>
      <c r="G119" s="50">
        <v>5229</v>
      </c>
      <c r="H119" s="50">
        <v>62744</v>
      </c>
    </row>
    <row r="120" spans="1:8" x14ac:dyDescent="0.2">
      <c r="A120" s="67">
        <v>27058</v>
      </c>
      <c r="B120" t="s">
        <v>261</v>
      </c>
      <c r="C120">
        <v>212.38120000000001</v>
      </c>
      <c r="D120">
        <v>2020</v>
      </c>
      <c r="E120" s="50">
        <v>90436</v>
      </c>
      <c r="F120">
        <v>0</v>
      </c>
      <c r="G120" s="50">
        <v>7536</v>
      </c>
      <c r="H120" s="50">
        <v>90436</v>
      </c>
    </row>
    <row r="121" spans="1:8" x14ac:dyDescent="0.2">
      <c r="A121" s="67">
        <v>27059</v>
      </c>
      <c r="B121" t="s">
        <v>262</v>
      </c>
      <c r="C121">
        <v>205.85300000000001</v>
      </c>
      <c r="D121">
        <v>2020</v>
      </c>
      <c r="E121" s="50">
        <v>87656</v>
      </c>
      <c r="F121">
        <v>0</v>
      </c>
      <c r="G121" s="50">
        <v>7305</v>
      </c>
      <c r="H121" s="50">
        <v>87656</v>
      </c>
    </row>
    <row r="122" spans="1:8" x14ac:dyDescent="0.2">
      <c r="A122" s="67">
        <v>27061</v>
      </c>
      <c r="B122" t="s">
        <v>263</v>
      </c>
      <c r="C122" s="49">
        <v>1486.8513</v>
      </c>
      <c r="D122">
        <v>2020</v>
      </c>
      <c r="E122" s="50">
        <v>633131</v>
      </c>
      <c r="F122">
        <v>0</v>
      </c>
      <c r="G122" s="50">
        <v>52760</v>
      </c>
      <c r="H122" s="50">
        <v>633131</v>
      </c>
    </row>
    <row r="123" spans="1:8" x14ac:dyDescent="0.2">
      <c r="A123" s="67">
        <v>28101</v>
      </c>
      <c r="B123" t="s">
        <v>264</v>
      </c>
      <c r="C123">
        <v>888.32150000000001</v>
      </c>
      <c r="D123">
        <v>2020</v>
      </c>
      <c r="E123" s="50">
        <v>378265</v>
      </c>
      <c r="F123">
        <v>0</v>
      </c>
      <c r="G123" s="50">
        <v>31522</v>
      </c>
      <c r="H123" s="50">
        <v>378265</v>
      </c>
    </row>
    <row r="124" spans="1:8" x14ac:dyDescent="0.2">
      <c r="A124" s="67">
        <v>28102</v>
      </c>
      <c r="B124" t="s">
        <v>265</v>
      </c>
      <c r="C124" s="49">
        <v>1284.1156000000001</v>
      </c>
      <c r="D124">
        <v>2020</v>
      </c>
      <c r="E124" s="50">
        <v>546802</v>
      </c>
      <c r="F124">
        <v>0</v>
      </c>
      <c r="G124" s="50">
        <v>45566</v>
      </c>
      <c r="H124" s="50">
        <v>546802</v>
      </c>
    </row>
    <row r="125" spans="1:8" x14ac:dyDescent="0.2">
      <c r="A125" s="67">
        <v>28103</v>
      </c>
      <c r="B125" t="s">
        <v>266</v>
      </c>
      <c r="C125">
        <v>959.93169999999998</v>
      </c>
      <c r="D125">
        <v>2020</v>
      </c>
      <c r="E125" s="50">
        <v>408758</v>
      </c>
      <c r="F125">
        <v>0</v>
      </c>
      <c r="G125" s="50">
        <v>34063</v>
      </c>
      <c r="H125" s="50">
        <v>408758</v>
      </c>
    </row>
    <row r="126" spans="1:8" x14ac:dyDescent="0.2">
      <c r="A126" s="67">
        <v>29001</v>
      </c>
      <c r="B126" t="s">
        <v>267</v>
      </c>
      <c r="C126">
        <v>265.03960000000001</v>
      </c>
      <c r="D126">
        <v>2020</v>
      </c>
      <c r="E126" s="50">
        <v>112859</v>
      </c>
      <c r="F126">
        <v>0</v>
      </c>
      <c r="G126" s="50">
        <v>9405</v>
      </c>
      <c r="H126" s="50">
        <v>112859</v>
      </c>
    </row>
    <row r="127" spans="1:8" x14ac:dyDescent="0.2">
      <c r="A127" s="67">
        <v>29002</v>
      </c>
      <c r="B127" t="s">
        <v>268</v>
      </c>
      <c r="C127">
        <v>178.9905</v>
      </c>
      <c r="D127">
        <v>2022</v>
      </c>
      <c r="E127" s="50">
        <v>76218</v>
      </c>
      <c r="F127">
        <v>0</v>
      </c>
      <c r="G127" s="50">
        <v>6351</v>
      </c>
      <c r="H127" s="50">
        <v>76218</v>
      </c>
    </row>
    <row r="128" spans="1:8" x14ac:dyDescent="0.2">
      <c r="A128" s="67">
        <v>29003</v>
      </c>
      <c r="B128" t="s">
        <v>269</v>
      </c>
      <c r="C128">
        <v>154.1223</v>
      </c>
      <c r="D128">
        <v>2020</v>
      </c>
      <c r="E128" s="50">
        <v>65628</v>
      </c>
      <c r="F128">
        <v>0</v>
      </c>
      <c r="G128" s="50">
        <v>5469</v>
      </c>
      <c r="H128" s="50">
        <v>65628</v>
      </c>
    </row>
    <row r="129" spans="1:8" x14ac:dyDescent="0.2">
      <c r="A129" s="67">
        <v>29004</v>
      </c>
      <c r="B129" t="s">
        <v>270</v>
      </c>
      <c r="C129">
        <v>359.02199999999999</v>
      </c>
      <c r="D129">
        <v>2020</v>
      </c>
      <c r="E129" s="50">
        <v>152879</v>
      </c>
      <c r="F129">
        <v>0</v>
      </c>
      <c r="G129" s="50">
        <v>12740</v>
      </c>
      <c r="H129" s="50">
        <v>152879</v>
      </c>
    </row>
    <row r="130" spans="1:8" x14ac:dyDescent="0.2">
      <c r="A130" s="67">
        <v>30093</v>
      </c>
      <c r="B130" t="s">
        <v>271</v>
      </c>
      <c r="C130" s="49">
        <v>1617.0565999999999</v>
      </c>
      <c r="D130">
        <v>2020</v>
      </c>
      <c r="E130" s="50">
        <v>688575</v>
      </c>
      <c r="F130">
        <v>0</v>
      </c>
      <c r="G130" s="50">
        <v>57380</v>
      </c>
      <c r="H130" s="50">
        <v>688575</v>
      </c>
    </row>
    <row r="131" spans="1:8" x14ac:dyDescent="0.2">
      <c r="A131" s="67">
        <v>31116</v>
      </c>
      <c r="B131" t="s">
        <v>272</v>
      </c>
      <c r="C131">
        <v>190.94059999999999</v>
      </c>
      <c r="D131">
        <v>2021</v>
      </c>
      <c r="E131" s="50">
        <v>81306</v>
      </c>
      <c r="F131">
        <v>0</v>
      </c>
      <c r="G131" s="50">
        <v>6775</v>
      </c>
      <c r="H131" s="50">
        <v>81306</v>
      </c>
    </row>
    <row r="132" spans="1:8" x14ac:dyDescent="0.2">
      <c r="A132" s="67">
        <v>31117</v>
      </c>
      <c r="B132" t="s">
        <v>273</v>
      </c>
      <c r="C132">
        <v>144.792</v>
      </c>
      <c r="D132">
        <v>2020</v>
      </c>
      <c r="E132" s="50">
        <v>61655</v>
      </c>
      <c r="F132">
        <v>0</v>
      </c>
      <c r="G132" s="50">
        <v>5138</v>
      </c>
      <c r="H132" s="50">
        <v>61655</v>
      </c>
    </row>
    <row r="133" spans="1:8" x14ac:dyDescent="0.2">
      <c r="A133" s="67">
        <v>31118</v>
      </c>
      <c r="B133" t="s">
        <v>274</v>
      </c>
      <c r="C133">
        <v>56.0092</v>
      </c>
      <c r="D133">
        <v>2020</v>
      </c>
      <c r="E133" s="50">
        <v>23850</v>
      </c>
      <c r="F133">
        <v>0</v>
      </c>
      <c r="G133" s="50">
        <v>1987</v>
      </c>
      <c r="H133" s="50">
        <v>23850</v>
      </c>
    </row>
    <row r="134" spans="1:8" x14ac:dyDescent="0.2">
      <c r="A134" s="67">
        <v>31121</v>
      </c>
      <c r="B134" t="s">
        <v>275</v>
      </c>
      <c r="C134">
        <v>536.83789999999999</v>
      </c>
      <c r="D134">
        <v>2020</v>
      </c>
      <c r="E134" s="50">
        <v>228596</v>
      </c>
      <c r="F134">
        <v>0</v>
      </c>
      <c r="G134" s="50">
        <v>19049</v>
      </c>
      <c r="H134" s="50">
        <v>228596</v>
      </c>
    </row>
    <row r="135" spans="1:8" x14ac:dyDescent="0.2">
      <c r="A135" s="67">
        <v>31122</v>
      </c>
      <c r="B135" t="s">
        <v>276</v>
      </c>
      <c r="C135">
        <v>152.72460000000001</v>
      </c>
      <c r="D135">
        <v>2020</v>
      </c>
      <c r="E135" s="50">
        <v>65033</v>
      </c>
      <c r="F135">
        <v>0</v>
      </c>
      <c r="G135" s="50">
        <v>5419</v>
      </c>
      <c r="H135" s="50">
        <v>65033</v>
      </c>
    </row>
    <row r="136" spans="1:8" x14ac:dyDescent="0.2">
      <c r="A136" s="67">
        <v>32054</v>
      </c>
      <c r="B136" t="s">
        <v>277</v>
      </c>
      <c r="C136">
        <v>108.1932</v>
      </c>
      <c r="D136">
        <v>2020</v>
      </c>
      <c r="E136" s="50">
        <v>46071</v>
      </c>
      <c r="F136">
        <v>0</v>
      </c>
      <c r="G136" s="50">
        <v>3839</v>
      </c>
      <c r="H136" s="50">
        <v>46071</v>
      </c>
    </row>
    <row r="137" spans="1:8" x14ac:dyDescent="0.2">
      <c r="A137" s="67">
        <v>32055</v>
      </c>
      <c r="B137" t="s">
        <v>278</v>
      </c>
      <c r="C137">
        <v>522.64269999999999</v>
      </c>
      <c r="D137">
        <v>2020</v>
      </c>
      <c r="E137" s="50">
        <v>222552</v>
      </c>
      <c r="F137">
        <v>0</v>
      </c>
      <c r="G137" s="50">
        <v>18546</v>
      </c>
      <c r="H137" s="50">
        <v>222552</v>
      </c>
    </row>
    <row r="138" spans="1:8" x14ac:dyDescent="0.2">
      <c r="A138" s="67">
        <v>32056</v>
      </c>
      <c r="B138" t="s">
        <v>279</v>
      </c>
      <c r="C138">
        <v>145.28659999999999</v>
      </c>
      <c r="D138">
        <v>2021</v>
      </c>
      <c r="E138" s="50">
        <v>61866</v>
      </c>
      <c r="F138">
        <v>0</v>
      </c>
      <c r="G138" s="50">
        <v>5155</v>
      </c>
      <c r="H138" s="50">
        <v>61866</v>
      </c>
    </row>
    <row r="139" spans="1:8" x14ac:dyDescent="0.2">
      <c r="A139" s="67">
        <v>32058</v>
      </c>
      <c r="B139" t="s">
        <v>280</v>
      </c>
      <c r="C139">
        <v>253.88550000000001</v>
      </c>
      <c r="D139">
        <v>2022</v>
      </c>
      <c r="E139" s="50">
        <v>108110</v>
      </c>
      <c r="F139">
        <v>0</v>
      </c>
      <c r="G139" s="50">
        <v>9009</v>
      </c>
      <c r="H139" s="50">
        <v>108110</v>
      </c>
    </row>
    <row r="140" spans="1:8" x14ac:dyDescent="0.2">
      <c r="A140" s="67">
        <v>33090</v>
      </c>
      <c r="B140" t="s">
        <v>281</v>
      </c>
      <c r="C140" s="49">
        <v>1024.6329000000001</v>
      </c>
      <c r="D140">
        <v>2020</v>
      </c>
      <c r="E140" s="50">
        <v>436309</v>
      </c>
      <c r="F140">
        <v>0</v>
      </c>
      <c r="G140" s="50">
        <v>36359</v>
      </c>
      <c r="H140" s="50">
        <v>436309</v>
      </c>
    </row>
    <row r="141" spans="1:8" x14ac:dyDescent="0.2">
      <c r="A141" s="67">
        <v>33091</v>
      </c>
      <c r="B141" t="s">
        <v>282</v>
      </c>
      <c r="C141">
        <v>172.0521</v>
      </c>
      <c r="D141">
        <v>2022</v>
      </c>
      <c r="E141" s="50">
        <v>73263</v>
      </c>
      <c r="F141">
        <v>0</v>
      </c>
      <c r="G141" s="50">
        <v>6105</v>
      </c>
      <c r="H141" s="50">
        <v>73263</v>
      </c>
    </row>
    <row r="142" spans="1:8" x14ac:dyDescent="0.2">
      <c r="A142" s="67">
        <v>33092</v>
      </c>
      <c r="B142" t="s">
        <v>283</v>
      </c>
      <c r="C142">
        <v>262.79340000000002</v>
      </c>
      <c r="D142">
        <v>2020</v>
      </c>
      <c r="E142" s="50">
        <v>111903</v>
      </c>
      <c r="F142">
        <v>0</v>
      </c>
      <c r="G142" s="50">
        <v>9325</v>
      </c>
      <c r="H142" s="50">
        <v>111903</v>
      </c>
    </row>
    <row r="143" spans="1:8" x14ac:dyDescent="0.2">
      <c r="A143" s="67">
        <v>33093</v>
      </c>
      <c r="B143" t="s">
        <v>284</v>
      </c>
      <c r="C143">
        <v>343.79759999999999</v>
      </c>
      <c r="D143">
        <v>2020</v>
      </c>
      <c r="E143" s="50">
        <v>146396</v>
      </c>
      <c r="F143">
        <v>0</v>
      </c>
      <c r="G143" s="50">
        <v>12199</v>
      </c>
      <c r="H143" s="50">
        <v>146396</v>
      </c>
    </row>
    <row r="144" spans="1:8" x14ac:dyDescent="0.2">
      <c r="A144" s="67">
        <v>33094</v>
      </c>
      <c r="B144" t="s">
        <v>285</v>
      </c>
      <c r="C144">
        <v>254.79519999999999</v>
      </c>
      <c r="D144">
        <v>2020</v>
      </c>
      <c r="E144" s="50">
        <v>108497</v>
      </c>
      <c r="F144">
        <v>0</v>
      </c>
      <c r="G144" s="50">
        <v>9041</v>
      </c>
      <c r="H144" s="50">
        <v>108497</v>
      </c>
    </row>
    <row r="145" spans="1:8" x14ac:dyDescent="0.2">
      <c r="A145" s="67">
        <v>34121</v>
      </c>
      <c r="B145" t="s">
        <v>286</v>
      </c>
      <c r="C145">
        <v>105.2334</v>
      </c>
      <c r="D145">
        <v>2020</v>
      </c>
      <c r="E145" s="50">
        <v>44810</v>
      </c>
      <c r="F145">
        <v>0</v>
      </c>
      <c r="G145" s="50">
        <v>3734</v>
      </c>
      <c r="H145" s="50">
        <v>44810</v>
      </c>
    </row>
    <row r="146" spans="1:8" x14ac:dyDescent="0.2">
      <c r="A146" s="67">
        <v>34122</v>
      </c>
      <c r="B146" t="s">
        <v>287</v>
      </c>
      <c r="C146">
        <v>111.0492</v>
      </c>
      <c r="D146">
        <v>2022</v>
      </c>
      <c r="E146" s="50">
        <v>47287</v>
      </c>
      <c r="F146">
        <v>0</v>
      </c>
      <c r="G146" s="50">
        <v>3941</v>
      </c>
      <c r="H146" s="50">
        <v>47287</v>
      </c>
    </row>
    <row r="147" spans="1:8" x14ac:dyDescent="0.2">
      <c r="A147" s="67">
        <v>34124</v>
      </c>
      <c r="B147" t="s">
        <v>288</v>
      </c>
      <c r="C147" s="49">
        <v>1268.8051</v>
      </c>
      <c r="D147">
        <v>2020</v>
      </c>
      <c r="E147" s="50">
        <v>540283</v>
      </c>
      <c r="F147">
        <v>0</v>
      </c>
      <c r="G147" s="50">
        <v>45023</v>
      </c>
      <c r="H147" s="50">
        <v>540283</v>
      </c>
    </row>
    <row r="148" spans="1:8" x14ac:dyDescent="0.2">
      <c r="A148" s="67">
        <v>35092</v>
      </c>
      <c r="B148" t="s">
        <v>289</v>
      </c>
      <c r="C148">
        <v>899.47580000000005</v>
      </c>
      <c r="D148">
        <v>2020</v>
      </c>
      <c r="E148" s="50">
        <v>383015</v>
      </c>
      <c r="F148">
        <v>0</v>
      </c>
      <c r="G148" s="50">
        <v>31917</v>
      </c>
      <c r="H148" s="50">
        <v>383015</v>
      </c>
    </row>
    <row r="149" spans="1:8" x14ac:dyDescent="0.2">
      <c r="A149" s="67">
        <v>35093</v>
      </c>
      <c r="B149" t="s">
        <v>290</v>
      </c>
      <c r="C149">
        <v>542.51120000000003</v>
      </c>
      <c r="D149">
        <v>2020</v>
      </c>
      <c r="E149" s="50">
        <v>231012</v>
      </c>
      <c r="F149">
        <v>0</v>
      </c>
      <c r="G149" s="50">
        <v>19251</v>
      </c>
      <c r="H149" s="50">
        <v>231012</v>
      </c>
    </row>
    <row r="150" spans="1:8" x14ac:dyDescent="0.2">
      <c r="A150" s="67">
        <v>35094</v>
      </c>
      <c r="B150" t="s">
        <v>291</v>
      </c>
      <c r="C150">
        <v>448.89190000000002</v>
      </c>
      <c r="D150">
        <v>2020</v>
      </c>
      <c r="E150" s="50">
        <v>191147</v>
      </c>
      <c r="F150">
        <v>0</v>
      </c>
      <c r="G150" s="50">
        <v>15929</v>
      </c>
      <c r="H150" s="50">
        <v>191147</v>
      </c>
    </row>
    <row r="151" spans="1:8" x14ac:dyDescent="0.2">
      <c r="A151" s="67">
        <v>35097</v>
      </c>
      <c r="B151" t="s">
        <v>292</v>
      </c>
      <c r="C151">
        <v>337.6352</v>
      </c>
      <c r="D151">
        <v>2020</v>
      </c>
      <c r="E151" s="50">
        <v>143772</v>
      </c>
      <c r="F151">
        <v>0</v>
      </c>
      <c r="G151" s="50">
        <v>11981</v>
      </c>
      <c r="H151" s="50">
        <v>143772</v>
      </c>
    </row>
    <row r="152" spans="1:8" x14ac:dyDescent="0.2">
      <c r="A152" s="67">
        <v>35098</v>
      </c>
      <c r="B152" t="s">
        <v>293</v>
      </c>
      <c r="C152">
        <v>695.77179999999998</v>
      </c>
      <c r="D152">
        <v>2020</v>
      </c>
      <c r="E152" s="50">
        <v>296274</v>
      </c>
      <c r="F152">
        <v>0</v>
      </c>
      <c r="G152" s="50">
        <v>24689</v>
      </c>
      <c r="H152" s="50">
        <v>296274</v>
      </c>
    </row>
    <row r="153" spans="1:8" x14ac:dyDescent="0.2">
      <c r="A153" s="67">
        <v>35099</v>
      </c>
      <c r="B153" t="s">
        <v>294</v>
      </c>
      <c r="C153">
        <v>217.60249999999999</v>
      </c>
      <c r="D153">
        <v>2020</v>
      </c>
      <c r="E153" s="50">
        <v>92659</v>
      </c>
      <c r="F153">
        <v>0</v>
      </c>
      <c r="G153" s="50">
        <v>7722</v>
      </c>
      <c r="H153" s="50">
        <v>92659</v>
      </c>
    </row>
    <row r="154" spans="1:8" x14ac:dyDescent="0.2">
      <c r="A154" s="67">
        <v>35102</v>
      </c>
      <c r="B154" t="s">
        <v>295</v>
      </c>
      <c r="C154" s="49">
        <v>1781.5226</v>
      </c>
      <c r="D154">
        <v>2020</v>
      </c>
      <c r="E154" s="50">
        <v>758608</v>
      </c>
      <c r="F154">
        <v>0</v>
      </c>
      <c r="G154" s="50">
        <v>63216</v>
      </c>
      <c r="H154" s="50">
        <v>758608</v>
      </c>
    </row>
    <row r="155" spans="1:8" x14ac:dyDescent="0.2">
      <c r="A155" s="67">
        <v>36123</v>
      </c>
      <c r="B155" t="s">
        <v>296</v>
      </c>
      <c r="C155">
        <v>165.83969999999999</v>
      </c>
      <c r="D155">
        <v>2020</v>
      </c>
      <c r="E155" s="50">
        <v>70618</v>
      </c>
      <c r="F155">
        <v>0</v>
      </c>
      <c r="G155" s="50">
        <v>5885</v>
      </c>
      <c r="H155" s="50">
        <v>70618</v>
      </c>
    </row>
    <row r="156" spans="1:8" x14ac:dyDescent="0.2">
      <c r="A156" s="67">
        <v>36126</v>
      </c>
      <c r="B156" t="s">
        <v>297</v>
      </c>
      <c r="C156" s="49">
        <v>2876.7793999999999</v>
      </c>
      <c r="D156">
        <v>2020</v>
      </c>
      <c r="E156" s="50">
        <v>1224990</v>
      </c>
      <c r="F156">
        <v>0</v>
      </c>
      <c r="G156" s="50">
        <v>102081</v>
      </c>
      <c r="H156" s="50">
        <v>1224990</v>
      </c>
    </row>
    <row r="157" spans="1:8" x14ac:dyDescent="0.2">
      <c r="A157" s="67">
        <v>36131</v>
      </c>
      <c r="B157" t="s">
        <v>298</v>
      </c>
      <c r="C157" s="49">
        <v>3119.3454000000002</v>
      </c>
      <c r="D157">
        <v>2020</v>
      </c>
      <c r="E157" s="50">
        <v>1328280</v>
      </c>
      <c r="F157">
        <v>0</v>
      </c>
      <c r="G157" s="50">
        <v>110689</v>
      </c>
      <c r="H157" s="50">
        <v>1328280</v>
      </c>
    </row>
    <row r="158" spans="1:8" x14ac:dyDescent="0.2">
      <c r="A158" s="67">
        <v>36133</v>
      </c>
      <c r="B158" t="s">
        <v>1116</v>
      </c>
      <c r="C158">
        <v>428.19139999999999</v>
      </c>
      <c r="D158">
        <v>2022</v>
      </c>
      <c r="E158" s="50">
        <v>182332</v>
      </c>
      <c r="F158">
        <v>0</v>
      </c>
      <c r="G158" s="50">
        <v>15194</v>
      </c>
      <c r="H158" s="50">
        <v>182332</v>
      </c>
    </row>
    <row r="159" spans="1:8" x14ac:dyDescent="0.2">
      <c r="A159" s="67">
        <v>36134</v>
      </c>
      <c r="B159" t="s">
        <v>300</v>
      </c>
      <c r="C159">
        <v>285.30799999999999</v>
      </c>
      <c r="D159">
        <v>2020</v>
      </c>
      <c r="E159" s="50">
        <v>121490</v>
      </c>
      <c r="F159">
        <v>0</v>
      </c>
      <c r="G159" s="50">
        <v>10124</v>
      </c>
      <c r="H159" s="50">
        <v>121490</v>
      </c>
    </row>
    <row r="160" spans="1:8" x14ac:dyDescent="0.2">
      <c r="A160" s="67">
        <v>36135</v>
      </c>
      <c r="B160" t="s">
        <v>301</v>
      </c>
      <c r="C160">
        <v>92.291300000000007</v>
      </c>
      <c r="D160">
        <v>2022</v>
      </c>
      <c r="E160" s="50">
        <v>39299</v>
      </c>
      <c r="F160">
        <v>0</v>
      </c>
      <c r="G160" s="50">
        <v>3275</v>
      </c>
      <c r="H160" s="50">
        <v>39299</v>
      </c>
    </row>
    <row r="161" spans="1:8" x14ac:dyDescent="0.2">
      <c r="A161" s="67">
        <v>36136</v>
      </c>
      <c r="B161" t="s">
        <v>302</v>
      </c>
      <c r="C161" s="49">
        <v>2030.3425</v>
      </c>
      <c r="D161">
        <v>2020</v>
      </c>
      <c r="E161" s="50">
        <v>864560</v>
      </c>
      <c r="F161">
        <v>0</v>
      </c>
      <c r="G161" s="50">
        <v>72046</v>
      </c>
      <c r="H161" s="50">
        <v>864560</v>
      </c>
    </row>
    <row r="162" spans="1:8" x14ac:dyDescent="0.2">
      <c r="A162" s="67">
        <v>36137</v>
      </c>
      <c r="B162" t="s">
        <v>756</v>
      </c>
      <c r="C162" s="49">
        <v>1864.8103000000001</v>
      </c>
      <c r="D162">
        <v>2020</v>
      </c>
      <c r="E162" s="50">
        <v>794074</v>
      </c>
      <c r="F162">
        <v>0</v>
      </c>
      <c r="G162" s="50">
        <v>66172</v>
      </c>
      <c r="H162" s="50">
        <v>794074</v>
      </c>
    </row>
    <row r="163" spans="1:8" x14ac:dyDescent="0.2">
      <c r="A163" s="67">
        <v>36138</v>
      </c>
      <c r="B163" t="s">
        <v>304</v>
      </c>
      <c r="C163">
        <v>465.59780000000001</v>
      </c>
      <c r="D163">
        <v>2020</v>
      </c>
      <c r="E163" s="50">
        <v>198261</v>
      </c>
      <c r="F163">
        <v>0</v>
      </c>
      <c r="G163" s="50">
        <v>16522</v>
      </c>
      <c r="H163" s="50">
        <v>198261</v>
      </c>
    </row>
    <row r="164" spans="1:8" x14ac:dyDescent="0.2">
      <c r="A164" s="67">
        <v>36139</v>
      </c>
      <c r="B164" t="s">
        <v>305</v>
      </c>
      <c r="C164" s="49">
        <v>3628.1295</v>
      </c>
      <c r="D164">
        <v>2020</v>
      </c>
      <c r="E164" s="50">
        <v>1544930</v>
      </c>
      <c r="F164">
        <v>0</v>
      </c>
      <c r="G164" s="50">
        <v>128742</v>
      </c>
      <c r="H164" s="50">
        <v>1544930</v>
      </c>
    </row>
    <row r="165" spans="1:8" x14ac:dyDescent="0.2">
      <c r="A165" s="67">
        <v>37037</v>
      </c>
      <c r="B165" t="s">
        <v>306</v>
      </c>
      <c r="C165" s="49">
        <v>1703.1748</v>
      </c>
      <c r="D165">
        <v>2020</v>
      </c>
      <c r="E165" s="50">
        <v>725246</v>
      </c>
      <c r="F165">
        <v>0</v>
      </c>
      <c r="G165" s="50">
        <v>60436</v>
      </c>
      <c r="H165" s="50">
        <v>725246</v>
      </c>
    </row>
    <row r="166" spans="1:8" x14ac:dyDescent="0.2">
      <c r="A166" s="67">
        <v>37039</v>
      </c>
      <c r="B166" t="s">
        <v>307</v>
      </c>
      <c r="C166">
        <v>858.19090000000006</v>
      </c>
      <c r="D166">
        <v>2020</v>
      </c>
      <c r="E166" s="50">
        <v>365435</v>
      </c>
      <c r="F166">
        <v>0</v>
      </c>
      <c r="G166" s="50">
        <v>30453</v>
      </c>
      <c r="H166" s="50">
        <v>365435</v>
      </c>
    </row>
    <row r="167" spans="1:8" x14ac:dyDescent="0.2">
      <c r="A167" s="67">
        <v>38044</v>
      </c>
      <c r="B167" t="s">
        <v>308</v>
      </c>
      <c r="C167">
        <v>312.30220000000003</v>
      </c>
      <c r="D167">
        <v>2020</v>
      </c>
      <c r="E167" s="50">
        <v>132985</v>
      </c>
      <c r="F167">
        <v>0</v>
      </c>
      <c r="G167" s="50">
        <v>11082</v>
      </c>
      <c r="H167" s="50">
        <v>132985</v>
      </c>
    </row>
    <row r="168" spans="1:8" x14ac:dyDescent="0.2">
      <c r="A168" s="67">
        <v>38045</v>
      </c>
      <c r="B168" t="s">
        <v>309</v>
      </c>
      <c r="C168">
        <v>343.51650000000001</v>
      </c>
      <c r="D168">
        <v>2022</v>
      </c>
      <c r="E168" s="50">
        <v>146276</v>
      </c>
      <c r="F168">
        <v>0</v>
      </c>
      <c r="G168" s="50">
        <v>12190</v>
      </c>
      <c r="H168" s="50">
        <v>146276</v>
      </c>
    </row>
    <row r="169" spans="1:8" x14ac:dyDescent="0.2">
      <c r="A169" s="67">
        <v>38046</v>
      </c>
      <c r="B169" t="s">
        <v>310</v>
      </c>
      <c r="C169">
        <v>444.39800000000002</v>
      </c>
      <c r="D169">
        <v>2022</v>
      </c>
      <c r="E169" s="50">
        <v>189234</v>
      </c>
      <c r="F169">
        <v>0</v>
      </c>
      <c r="G169" s="50">
        <v>15769</v>
      </c>
      <c r="H169" s="50">
        <v>189234</v>
      </c>
    </row>
    <row r="170" spans="1:8" x14ac:dyDescent="0.2">
      <c r="A170" s="67">
        <v>39133</v>
      </c>
      <c r="B170" t="s">
        <v>311</v>
      </c>
      <c r="C170" s="49">
        <v>4414.3050000000003</v>
      </c>
      <c r="D170">
        <v>2020</v>
      </c>
      <c r="E170" s="50">
        <v>1879699</v>
      </c>
      <c r="F170">
        <v>0</v>
      </c>
      <c r="G170" s="50">
        <v>156640</v>
      </c>
      <c r="H170" s="50">
        <v>1879699</v>
      </c>
    </row>
    <row r="171" spans="1:8" x14ac:dyDescent="0.2">
      <c r="A171" s="67">
        <v>39134</v>
      </c>
      <c r="B171" t="s">
        <v>312</v>
      </c>
      <c r="C171" s="49">
        <v>4844.7190000000001</v>
      </c>
      <c r="D171">
        <v>2022</v>
      </c>
      <c r="E171" s="50">
        <v>2062978</v>
      </c>
      <c r="F171">
        <v>0</v>
      </c>
      <c r="G171" s="50">
        <v>171913</v>
      </c>
      <c r="H171" s="50">
        <v>2062978</v>
      </c>
    </row>
    <row r="172" spans="1:8" x14ac:dyDescent="0.2">
      <c r="A172" s="67">
        <v>39135</v>
      </c>
      <c r="B172" t="s">
        <v>313</v>
      </c>
      <c r="C172">
        <v>668.85119999999995</v>
      </c>
      <c r="D172">
        <v>2022</v>
      </c>
      <c r="E172" s="50">
        <v>284810</v>
      </c>
      <c r="F172">
        <v>0</v>
      </c>
      <c r="G172" s="50">
        <v>23734</v>
      </c>
      <c r="H172" s="50">
        <v>284810</v>
      </c>
    </row>
    <row r="173" spans="1:8" x14ac:dyDescent="0.2">
      <c r="A173" s="67">
        <v>39136</v>
      </c>
      <c r="B173" t="s">
        <v>314</v>
      </c>
      <c r="C173">
        <v>252.15450000000001</v>
      </c>
      <c r="D173">
        <v>2020</v>
      </c>
      <c r="E173" s="50">
        <v>107372</v>
      </c>
      <c r="F173">
        <v>0</v>
      </c>
      <c r="G173" s="50">
        <v>8948</v>
      </c>
      <c r="H173" s="50">
        <v>107372</v>
      </c>
    </row>
    <row r="174" spans="1:8" x14ac:dyDescent="0.2">
      <c r="A174" s="67">
        <v>39137</v>
      </c>
      <c r="B174" t="s">
        <v>315</v>
      </c>
      <c r="C174" s="49">
        <v>1241.4681</v>
      </c>
      <c r="D174">
        <v>2022</v>
      </c>
      <c r="E174" s="50">
        <v>528642</v>
      </c>
      <c r="F174">
        <v>0</v>
      </c>
      <c r="G174" s="50">
        <v>44053</v>
      </c>
      <c r="H174" s="50">
        <v>528642</v>
      </c>
    </row>
    <row r="175" spans="1:8" x14ac:dyDescent="0.2">
      <c r="A175" s="67">
        <v>39139</v>
      </c>
      <c r="B175" t="s">
        <v>316</v>
      </c>
      <c r="C175" s="49">
        <v>2202.5039000000002</v>
      </c>
      <c r="D175">
        <v>2020</v>
      </c>
      <c r="E175" s="50">
        <v>937870</v>
      </c>
      <c r="F175">
        <v>0</v>
      </c>
      <c r="G175" s="50">
        <v>78155</v>
      </c>
      <c r="H175" s="50">
        <v>937870</v>
      </c>
    </row>
    <row r="176" spans="1:8" x14ac:dyDescent="0.2">
      <c r="A176" s="67">
        <v>39141</v>
      </c>
      <c r="B176" t="s">
        <v>317</v>
      </c>
      <c r="C176" s="49">
        <v>24194.1237</v>
      </c>
      <c r="D176">
        <v>2020</v>
      </c>
      <c r="E176" s="50">
        <v>10302341</v>
      </c>
      <c r="F176">
        <v>0</v>
      </c>
      <c r="G176" s="50">
        <v>858517</v>
      </c>
      <c r="H176" s="50">
        <v>10302341</v>
      </c>
    </row>
    <row r="177" spans="1:8" x14ac:dyDescent="0.2">
      <c r="A177" s="67">
        <v>39142</v>
      </c>
      <c r="B177" t="s">
        <v>318</v>
      </c>
      <c r="C177" s="49">
        <v>1162.8054</v>
      </c>
      <c r="D177">
        <v>2022</v>
      </c>
      <c r="E177" s="50">
        <v>495146</v>
      </c>
      <c r="F177">
        <v>0</v>
      </c>
      <c r="G177" s="50">
        <v>41262</v>
      </c>
      <c r="H177" s="50">
        <v>495146</v>
      </c>
    </row>
    <row r="178" spans="1:8" x14ac:dyDescent="0.2">
      <c r="A178" s="67">
        <v>40100</v>
      </c>
      <c r="B178" t="s">
        <v>757</v>
      </c>
      <c r="C178">
        <v>105.7229</v>
      </c>
      <c r="D178">
        <v>2020</v>
      </c>
      <c r="E178" s="50">
        <v>45019</v>
      </c>
      <c r="F178">
        <v>0</v>
      </c>
      <c r="G178" s="50">
        <v>3752</v>
      </c>
      <c r="H178" s="50">
        <v>45019</v>
      </c>
    </row>
    <row r="179" spans="1:8" x14ac:dyDescent="0.2">
      <c r="A179" s="67">
        <v>40101</v>
      </c>
      <c r="B179" t="s">
        <v>320</v>
      </c>
      <c r="C179">
        <v>47.587400000000002</v>
      </c>
      <c r="D179">
        <v>2021</v>
      </c>
      <c r="E179" s="50">
        <v>20264</v>
      </c>
      <c r="F179">
        <v>0</v>
      </c>
      <c r="G179" s="50">
        <v>1689</v>
      </c>
      <c r="H179" s="50">
        <v>20264</v>
      </c>
    </row>
    <row r="180" spans="1:8" x14ac:dyDescent="0.2">
      <c r="A180" s="67">
        <v>40103</v>
      </c>
      <c r="B180" t="s">
        <v>321</v>
      </c>
      <c r="C180">
        <v>74.814700000000002</v>
      </c>
      <c r="D180">
        <v>2022</v>
      </c>
      <c r="E180" s="50">
        <v>31858</v>
      </c>
      <c r="F180">
        <v>0</v>
      </c>
      <c r="G180" s="50">
        <v>2655</v>
      </c>
      <c r="H180" s="50">
        <v>31858</v>
      </c>
    </row>
    <row r="181" spans="1:8" x14ac:dyDescent="0.2">
      <c r="A181" s="67">
        <v>40104</v>
      </c>
      <c r="B181" t="s">
        <v>322</v>
      </c>
      <c r="C181">
        <v>65.619100000000003</v>
      </c>
      <c r="D181">
        <v>2021</v>
      </c>
      <c r="E181" s="50">
        <v>27942</v>
      </c>
      <c r="F181">
        <v>0</v>
      </c>
      <c r="G181" s="50">
        <v>2328</v>
      </c>
      <c r="H181" s="50">
        <v>27942</v>
      </c>
    </row>
    <row r="182" spans="1:8" x14ac:dyDescent="0.2">
      <c r="A182" s="67">
        <v>40107</v>
      </c>
      <c r="B182" t="s">
        <v>323</v>
      </c>
      <c r="C182" s="49">
        <v>1053.0551</v>
      </c>
      <c r="D182">
        <v>2020</v>
      </c>
      <c r="E182" s="50">
        <v>448412</v>
      </c>
      <c r="F182">
        <v>0</v>
      </c>
      <c r="G182" s="50">
        <v>37367</v>
      </c>
      <c r="H182" s="50">
        <v>448412</v>
      </c>
    </row>
    <row r="183" spans="1:8" x14ac:dyDescent="0.2">
      <c r="A183" s="67">
        <v>41001</v>
      </c>
      <c r="B183" t="s">
        <v>324</v>
      </c>
      <c r="C183">
        <v>80.584299999999999</v>
      </c>
      <c r="D183">
        <v>2020</v>
      </c>
      <c r="E183" s="50">
        <v>34314</v>
      </c>
      <c r="F183">
        <v>0</v>
      </c>
      <c r="G183" s="50">
        <v>2860</v>
      </c>
      <c r="H183" s="50">
        <v>34314</v>
      </c>
    </row>
    <row r="184" spans="1:8" x14ac:dyDescent="0.2">
      <c r="A184" s="67">
        <v>41002</v>
      </c>
      <c r="B184" t="s">
        <v>325</v>
      </c>
      <c r="C184">
        <v>784.09389999999996</v>
      </c>
      <c r="D184">
        <v>2020</v>
      </c>
      <c r="E184" s="50">
        <v>333883</v>
      </c>
      <c r="F184">
        <v>0</v>
      </c>
      <c r="G184" s="50">
        <v>27823</v>
      </c>
      <c r="H184" s="50">
        <v>333883</v>
      </c>
    </row>
    <row r="185" spans="1:8" x14ac:dyDescent="0.2">
      <c r="A185" s="67">
        <v>41003</v>
      </c>
      <c r="B185" t="s">
        <v>326</v>
      </c>
      <c r="C185">
        <v>192.4297</v>
      </c>
      <c r="D185">
        <v>2020</v>
      </c>
      <c r="E185" s="50">
        <v>81940</v>
      </c>
      <c r="F185">
        <v>0</v>
      </c>
      <c r="G185" s="50">
        <v>6828</v>
      </c>
      <c r="H185" s="50">
        <v>81940</v>
      </c>
    </row>
    <row r="186" spans="1:8" x14ac:dyDescent="0.2">
      <c r="A186" s="67">
        <v>41004</v>
      </c>
      <c r="B186" t="s">
        <v>327</v>
      </c>
      <c r="C186">
        <v>131.8629</v>
      </c>
      <c r="D186">
        <v>2022</v>
      </c>
      <c r="E186" s="50">
        <v>56150</v>
      </c>
      <c r="F186">
        <v>0</v>
      </c>
      <c r="G186" s="50">
        <v>4679</v>
      </c>
      <c r="H186" s="50">
        <v>56150</v>
      </c>
    </row>
    <row r="187" spans="1:8" x14ac:dyDescent="0.2">
      <c r="A187" s="67">
        <v>41005</v>
      </c>
      <c r="B187" t="s">
        <v>328</v>
      </c>
      <c r="C187">
        <v>71.319100000000006</v>
      </c>
      <c r="D187">
        <v>2020</v>
      </c>
      <c r="E187" s="50">
        <v>30369</v>
      </c>
      <c r="F187">
        <v>0</v>
      </c>
      <c r="G187" s="50">
        <v>2531</v>
      </c>
      <c r="H187" s="50">
        <v>30369</v>
      </c>
    </row>
    <row r="188" spans="1:8" x14ac:dyDescent="0.2">
      <c r="A188" s="67">
        <v>42111</v>
      </c>
      <c r="B188" t="s">
        <v>329</v>
      </c>
      <c r="C188">
        <v>661.99760000000003</v>
      </c>
      <c r="D188">
        <v>2020</v>
      </c>
      <c r="E188" s="50">
        <v>281892</v>
      </c>
      <c r="F188">
        <v>0</v>
      </c>
      <c r="G188" s="50">
        <v>23491</v>
      </c>
      <c r="H188" s="50">
        <v>281892</v>
      </c>
    </row>
    <row r="189" spans="1:8" x14ac:dyDescent="0.2">
      <c r="A189" s="67">
        <v>42113</v>
      </c>
      <c r="B189" t="s">
        <v>330</v>
      </c>
      <c r="C189">
        <v>73.053299999999993</v>
      </c>
      <c r="D189">
        <v>2020</v>
      </c>
      <c r="E189" s="50">
        <v>31108</v>
      </c>
      <c r="F189">
        <v>0</v>
      </c>
      <c r="G189" s="50">
        <v>2592</v>
      </c>
      <c r="H189" s="50">
        <v>31108</v>
      </c>
    </row>
    <row r="190" spans="1:8" x14ac:dyDescent="0.2">
      <c r="A190" s="67">
        <v>42117</v>
      </c>
      <c r="B190" t="s">
        <v>331</v>
      </c>
      <c r="C190">
        <v>80.656300000000002</v>
      </c>
      <c r="D190">
        <v>2020</v>
      </c>
      <c r="E190" s="50">
        <v>34345</v>
      </c>
      <c r="F190">
        <v>0</v>
      </c>
      <c r="G190" s="50">
        <v>2862</v>
      </c>
      <c r="H190" s="50">
        <v>34345</v>
      </c>
    </row>
    <row r="191" spans="1:8" x14ac:dyDescent="0.2">
      <c r="A191" s="67">
        <v>42118</v>
      </c>
      <c r="B191" t="s">
        <v>332</v>
      </c>
      <c r="C191">
        <v>131.41300000000001</v>
      </c>
      <c r="D191">
        <v>2022</v>
      </c>
      <c r="E191" s="50">
        <v>55958</v>
      </c>
      <c r="F191">
        <v>0</v>
      </c>
      <c r="G191" s="50">
        <v>4663</v>
      </c>
      <c r="H191" s="50">
        <v>55958</v>
      </c>
    </row>
    <row r="192" spans="1:8" x14ac:dyDescent="0.2">
      <c r="A192" s="67">
        <v>42119</v>
      </c>
      <c r="B192" t="s">
        <v>333</v>
      </c>
      <c r="C192">
        <v>62.537799999999997</v>
      </c>
      <c r="D192">
        <v>2022</v>
      </c>
      <c r="E192" s="50">
        <v>26630</v>
      </c>
      <c r="F192">
        <v>0</v>
      </c>
      <c r="G192" s="50">
        <v>2219</v>
      </c>
      <c r="H192" s="50">
        <v>26630</v>
      </c>
    </row>
    <row r="193" spans="1:8" x14ac:dyDescent="0.2">
      <c r="A193" s="67">
        <v>42121</v>
      </c>
      <c r="B193" t="s">
        <v>334</v>
      </c>
      <c r="C193">
        <v>97.268100000000004</v>
      </c>
      <c r="D193">
        <v>2020</v>
      </c>
      <c r="E193" s="50">
        <v>41419</v>
      </c>
      <c r="F193">
        <v>0</v>
      </c>
      <c r="G193" s="50">
        <v>3452</v>
      </c>
      <c r="H193" s="50">
        <v>41419</v>
      </c>
    </row>
    <row r="194" spans="1:8" x14ac:dyDescent="0.2">
      <c r="A194" s="67">
        <v>42124</v>
      </c>
      <c r="B194" t="s">
        <v>335</v>
      </c>
      <c r="C194" s="49">
        <v>1599.0084999999999</v>
      </c>
      <c r="D194">
        <v>2020</v>
      </c>
      <c r="E194" s="50">
        <v>680890</v>
      </c>
      <c r="F194">
        <v>0</v>
      </c>
      <c r="G194" s="50">
        <v>56740</v>
      </c>
      <c r="H194" s="50">
        <v>680890</v>
      </c>
    </row>
    <row r="195" spans="1:8" x14ac:dyDescent="0.2">
      <c r="A195" s="67">
        <v>43001</v>
      </c>
      <c r="B195" t="s">
        <v>336</v>
      </c>
      <c r="C195">
        <v>699.21199999999999</v>
      </c>
      <c r="D195">
        <v>2020</v>
      </c>
      <c r="E195" s="50">
        <v>297738</v>
      </c>
      <c r="F195">
        <v>0</v>
      </c>
      <c r="G195" s="50">
        <v>24811</v>
      </c>
      <c r="H195" s="50">
        <v>297738</v>
      </c>
    </row>
    <row r="196" spans="1:8" x14ac:dyDescent="0.2">
      <c r="A196" s="67">
        <v>43002</v>
      </c>
      <c r="B196" t="s">
        <v>337</v>
      </c>
      <c r="C196">
        <v>297.77789999999999</v>
      </c>
      <c r="D196">
        <v>2020</v>
      </c>
      <c r="E196" s="50">
        <v>126800</v>
      </c>
      <c r="F196">
        <v>0</v>
      </c>
      <c r="G196" s="50">
        <v>10567</v>
      </c>
      <c r="H196" s="50">
        <v>126800</v>
      </c>
    </row>
    <row r="197" spans="1:8" x14ac:dyDescent="0.2">
      <c r="A197" s="67">
        <v>43003</v>
      </c>
      <c r="B197" t="s">
        <v>338</v>
      </c>
      <c r="C197">
        <v>339.08269999999999</v>
      </c>
      <c r="D197">
        <v>2022</v>
      </c>
      <c r="E197" s="50">
        <v>144388</v>
      </c>
      <c r="F197">
        <v>0</v>
      </c>
      <c r="G197" s="50">
        <v>12032</v>
      </c>
      <c r="H197" s="50">
        <v>144388</v>
      </c>
    </row>
    <row r="198" spans="1:8" x14ac:dyDescent="0.2">
      <c r="A198" s="67">
        <v>43004</v>
      </c>
      <c r="B198" t="s">
        <v>339</v>
      </c>
      <c r="C198">
        <v>238.65530000000001</v>
      </c>
      <c r="D198">
        <v>2022</v>
      </c>
      <c r="E198" s="50">
        <v>101624</v>
      </c>
      <c r="F198">
        <v>0</v>
      </c>
      <c r="G198" s="50">
        <v>8469</v>
      </c>
      <c r="H198" s="50">
        <v>101624</v>
      </c>
    </row>
    <row r="199" spans="1:8" x14ac:dyDescent="0.2">
      <c r="A199" s="67">
        <v>44078</v>
      </c>
      <c r="B199" t="s">
        <v>340</v>
      </c>
      <c r="C199">
        <v>49.116700000000002</v>
      </c>
      <c r="D199">
        <v>2022</v>
      </c>
      <c r="E199" s="50">
        <v>20915</v>
      </c>
      <c r="F199">
        <v>0</v>
      </c>
      <c r="G199" s="50">
        <v>1743</v>
      </c>
      <c r="H199" s="50">
        <v>20915</v>
      </c>
    </row>
    <row r="200" spans="1:8" x14ac:dyDescent="0.2">
      <c r="A200" s="67">
        <v>44083</v>
      </c>
      <c r="B200" t="s">
        <v>341</v>
      </c>
      <c r="C200">
        <v>251.57400000000001</v>
      </c>
      <c r="D200">
        <v>2021</v>
      </c>
      <c r="E200" s="50">
        <v>107125</v>
      </c>
      <c r="F200">
        <v>0</v>
      </c>
      <c r="G200" s="50">
        <v>8927</v>
      </c>
      <c r="H200" s="50">
        <v>107125</v>
      </c>
    </row>
    <row r="201" spans="1:8" x14ac:dyDescent="0.2">
      <c r="A201" s="67">
        <v>44084</v>
      </c>
      <c r="B201" t="s">
        <v>342</v>
      </c>
      <c r="C201">
        <v>268.78590000000003</v>
      </c>
      <c r="D201">
        <v>2022</v>
      </c>
      <c r="E201" s="50">
        <v>114454</v>
      </c>
      <c r="F201">
        <v>0</v>
      </c>
      <c r="G201" s="50">
        <v>9538</v>
      </c>
      <c r="H201" s="50">
        <v>114454</v>
      </c>
    </row>
    <row r="202" spans="1:8" x14ac:dyDescent="0.2">
      <c r="A202" s="67">
        <v>45076</v>
      </c>
      <c r="B202" t="s">
        <v>343</v>
      </c>
      <c r="C202">
        <v>430.5958</v>
      </c>
      <c r="D202">
        <v>2020</v>
      </c>
      <c r="E202" s="50">
        <v>183356</v>
      </c>
      <c r="F202">
        <v>0</v>
      </c>
      <c r="G202" s="50">
        <v>15279</v>
      </c>
      <c r="H202" s="50">
        <v>183356</v>
      </c>
    </row>
    <row r="203" spans="1:8" x14ac:dyDescent="0.2">
      <c r="A203" s="67">
        <v>45077</v>
      </c>
      <c r="B203" t="s">
        <v>344</v>
      </c>
      <c r="C203">
        <v>584.21799999999996</v>
      </c>
      <c r="D203">
        <v>2022</v>
      </c>
      <c r="E203" s="50">
        <v>248772</v>
      </c>
      <c r="F203">
        <v>0</v>
      </c>
      <c r="G203" s="50">
        <v>20731</v>
      </c>
      <c r="H203" s="50">
        <v>248772</v>
      </c>
    </row>
    <row r="204" spans="1:8" x14ac:dyDescent="0.2">
      <c r="A204" s="67">
        <v>45078</v>
      </c>
      <c r="B204" t="s">
        <v>345</v>
      </c>
      <c r="C204">
        <v>283.21109999999999</v>
      </c>
      <c r="D204">
        <v>2020</v>
      </c>
      <c r="E204" s="50">
        <v>120597</v>
      </c>
      <c r="F204">
        <v>0</v>
      </c>
      <c r="G204" s="50">
        <v>10050</v>
      </c>
      <c r="H204" s="50">
        <v>120597</v>
      </c>
    </row>
    <row r="205" spans="1:8" x14ac:dyDescent="0.2">
      <c r="A205" s="67">
        <v>46128</v>
      </c>
      <c r="B205" t="s">
        <v>346</v>
      </c>
      <c r="C205">
        <v>289.8929</v>
      </c>
      <c r="D205">
        <v>2022</v>
      </c>
      <c r="E205" s="50">
        <v>123442</v>
      </c>
      <c r="F205">
        <v>0</v>
      </c>
      <c r="G205" s="50">
        <v>10287</v>
      </c>
      <c r="H205" s="50">
        <v>123442</v>
      </c>
    </row>
    <row r="206" spans="1:8" x14ac:dyDescent="0.2">
      <c r="A206" s="67">
        <v>46130</v>
      </c>
      <c r="B206" t="s">
        <v>347</v>
      </c>
      <c r="C206" s="49">
        <v>1154.2041999999999</v>
      </c>
      <c r="D206">
        <v>2022</v>
      </c>
      <c r="E206" s="50">
        <v>491483</v>
      </c>
      <c r="F206">
        <v>0</v>
      </c>
      <c r="G206" s="50">
        <v>40956</v>
      </c>
      <c r="H206" s="50">
        <v>491483</v>
      </c>
    </row>
    <row r="207" spans="1:8" x14ac:dyDescent="0.2">
      <c r="A207" s="67">
        <v>46131</v>
      </c>
      <c r="B207" t="s">
        <v>348</v>
      </c>
      <c r="C207" s="49">
        <v>1180.7085999999999</v>
      </c>
      <c r="D207">
        <v>2020</v>
      </c>
      <c r="E207" s="50">
        <v>502769</v>
      </c>
      <c r="F207">
        <v>0</v>
      </c>
      <c r="G207" s="50">
        <v>41897</v>
      </c>
      <c r="H207" s="50">
        <v>502769</v>
      </c>
    </row>
    <row r="208" spans="1:8" x14ac:dyDescent="0.2">
      <c r="A208" s="67">
        <v>46132</v>
      </c>
      <c r="B208" t="s">
        <v>349</v>
      </c>
      <c r="C208">
        <v>525.06269999999995</v>
      </c>
      <c r="D208">
        <v>2020</v>
      </c>
      <c r="E208" s="50">
        <v>223582</v>
      </c>
      <c r="F208">
        <v>0</v>
      </c>
      <c r="G208" s="50">
        <v>18632</v>
      </c>
      <c r="H208" s="50">
        <v>223582</v>
      </c>
    </row>
    <row r="209" spans="1:8" x14ac:dyDescent="0.2">
      <c r="A209" s="67">
        <v>46134</v>
      </c>
      <c r="B209" t="s">
        <v>350</v>
      </c>
      <c r="C209" s="49">
        <v>2027.3958</v>
      </c>
      <c r="D209">
        <v>2020</v>
      </c>
      <c r="E209" s="50">
        <v>863306</v>
      </c>
      <c r="F209">
        <v>0</v>
      </c>
      <c r="G209" s="50">
        <v>71941</v>
      </c>
      <c r="H209" s="50">
        <v>863306</v>
      </c>
    </row>
    <row r="210" spans="1:8" x14ac:dyDescent="0.2">
      <c r="A210" s="67">
        <v>46135</v>
      </c>
      <c r="B210" t="s">
        <v>351</v>
      </c>
      <c r="C210">
        <v>314.35000000000002</v>
      </c>
      <c r="D210">
        <v>2021</v>
      </c>
      <c r="E210" s="50">
        <v>133857</v>
      </c>
      <c r="F210">
        <v>0</v>
      </c>
      <c r="G210" s="50">
        <v>11155</v>
      </c>
      <c r="H210" s="50">
        <v>133857</v>
      </c>
    </row>
    <row r="211" spans="1:8" x14ac:dyDescent="0.2">
      <c r="A211" s="67">
        <v>46137</v>
      </c>
      <c r="B211" t="s">
        <v>352</v>
      </c>
      <c r="C211">
        <v>279.27800000000002</v>
      </c>
      <c r="D211">
        <v>2020</v>
      </c>
      <c r="E211" s="50">
        <v>118922</v>
      </c>
      <c r="F211">
        <v>0</v>
      </c>
      <c r="G211" s="50">
        <v>9910</v>
      </c>
      <c r="H211" s="50">
        <v>118922</v>
      </c>
    </row>
    <row r="212" spans="1:8" x14ac:dyDescent="0.2">
      <c r="A212" s="67">
        <v>46140</v>
      </c>
      <c r="B212" t="s">
        <v>353</v>
      </c>
      <c r="C212">
        <v>667.91110000000003</v>
      </c>
      <c r="D212">
        <v>2022</v>
      </c>
      <c r="E212" s="50">
        <v>284410</v>
      </c>
      <c r="F212">
        <v>0</v>
      </c>
      <c r="G212" s="50">
        <v>24083</v>
      </c>
      <c r="H212" s="50">
        <v>284410</v>
      </c>
    </row>
    <row r="213" spans="1:8" x14ac:dyDescent="0.2">
      <c r="A213" s="67">
        <v>47060</v>
      </c>
      <c r="B213" t="s">
        <v>354</v>
      </c>
      <c r="C213">
        <v>285.22750000000002</v>
      </c>
      <c r="D213">
        <v>2022</v>
      </c>
      <c r="E213" s="50">
        <v>121456</v>
      </c>
      <c r="F213">
        <v>0</v>
      </c>
      <c r="G213" s="50">
        <v>10121</v>
      </c>
      <c r="H213" s="50">
        <v>121456</v>
      </c>
    </row>
    <row r="214" spans="1:8" x14ac:dyDescent="0.2">
      <c r="A214" s="67">
        <v>47062</v>
      </c>
      <c r="B214" t="s">
        <v>355</v>
      </c>
      <c r="C214">
        <v>924.2568</v>
      </c>
      <c r="D214">
        <v>2022</v>
      </c>
      <c r="E214" s="50">
        <v>393567</v>
      </c>
      <c r="F214">
        <v>0</v>
      </c>
      <c r="G214" s="50">
        <v>32797</v>
      </c>
      <c r="H214" s="50">
        <v>393567</v>
      </c>
    </row>
    <row r="215" spans="1:8" x14ac:dyDescent="0.2">
      <c r="A215" s="67">
        <v>47064</v>
      </c>
      <c r="B215" t="s">
        <v>356</v>
      </c>
      <c r="C215">
        <v>157.7869</v>
      </c>
      <c r="D215">
        <v>2020</v>
      </c>
      <c r="E215" s="50">
        <v>67189</v>
      </c>
      <c r="F215">
        <v>0</v>
      </c>
      <c r="G215" s="50">
        <v>5599</v>
      </c>
      <c r="H215" s="50">
        <v>67189</v>
      </c>
    </row>
    <row r="216" spans="1:8" x14ac:dyDescent="0.2">
      <c r="A216" s="67">
        <v>47065</v>
      </c>
      <c r="B216" t="s">
        <v>357</v>
      </c>
      <c r="C216">
        <v>325.37029999999999</v>
      </c>
      <c r="D216">
        <v>2020</v>
      </c>
      <c r="E216" s="50">
        <v>138549</v>
      </c>
      <c r="F216">
        <v>0</v>
      </c>
      <c r="G216" s="50">
        <v>11546</v>
      </c>
      <c r="H216" s="50">
        <v>138549</v>
      </c>
    </row>
    <row r="217" spans="1:8" x14ac:dyDescent="0.2">
      <c r="A217" s="67">
        <v>48066</v>
      </c>
      <c r="B217" t="s">
        <v>358</v>
      </c>
      <c r="C217" s="49">
        <v>4648.4219000000003</v>
      </c>
      <c r="D217">
        <v>2020</v>
      </c>
      <c r="E217" s="50">
        <v>1979391</v>
      </c>
      <c r="F217">
        <v>0</v>
      </c>
      <c r="G217" s="50">
        <v>164947</v>
      </c>
      <c r="H217" s="50">
        <v>1979391</v>
      </c>
    </row>
    <row r="218" spans="1:8" x14ac:dyDescent="0.2">
      <c r="A218" s="67">
        <v>48068</v>
      </c>
      <c r="B218" t="s">
        <v>359</v>
      </c>
      <c r="C218" s="49">
        <v>14046.4982</v>
      </c>
      <c r="D218">
        <v>2020</v>
      </c>
      <c r="E218" s="50">
        <v>5981280</v>
      </c>
      <c r="F218">
        <v>0</v>
      </c>
      <c r="G218" s="50">
        <v>498433</v>
      </c>
      <c r="H218" s="50">
        <v>5981280</v>
      </c>
    </row>
    <row r="219" spans="1:8" x14ac:dyDescent="0.2">
      <c r="A219" s="67">
        <v>48069</v>
      </c>
      <c r="B219" t="s">
        <v>360</v>
      </c>
      <c r="C219" s="49">
        <v>4267.0120999999999</v>
      </c>
      <c r="D219">
        <v>2020</v>
      </c>
      <c r="E219" s="50">
        <v>1816979</v>
      </c>
      <c r="F219">
        <v>0</v>
      </c>
      <c r="G219" s="50">
        <v>151413</v>
      </c>
      <c r="H219" s="50">
        <v>1816979</v>
      </c>
    </row>
    <row r="220" spans="1:8" x14ac:dyDescent="0.2">
      <c r="A220" s="67">
        <v>48070</v>
      </c>
      <c r="B220" t="s">
        <v>361</v>
      </c>
      <c r="C220" s="49">
        <v>1921.1650999999999</v>
      </c>
      <c r="D220">
        <v>2020</v>
      </c>
      <c r="E220" s="50">
        <v>818071</v>
      </c>
      <c r="F220">
        <v>0</v>
      </c>
      <c r="G220" s="50">
        <v>68172</v>
      </c>
      <c r="H220" s="50">
        <v>818071</v>
      </c>
    </row>
    <row r="221" spans="1:8" x14ac:dyDescent="0.2">
      <c r="A221" s="67">
        <v>48071</v>
      </c>
      <c r="B221" t="s">
        <v>362</v>
      </c>
      <c r="C221" s="49">
        <v>17175.104599999999</v>
      </c>
      <c r="D221">
        <v>2020</v>
      </c>
      <c r="E221" s="50">
        <v>7313503</v>
      </c>
      <c r="F221">
        <v>0</v>
      </c>
      <c r="G221" s="50">
        <v>609451</v>
      </c>
      <c r="H221" s="50">
        <v>7313503</v>
      </c>
    </row>
    <row r="222" spans="1:8" x14ac:dyDescent="0.2">
      <c r="A222" s="67">
        <v>48072</v>
      </c>
      <c r="B222" t="s">
        <v>363</v>
      </c>
      <c r="C222" s="49">
        <v>4872.4645</v>
      </c>
      <c r="D222">
        <v>2020</v>
      </c>
      <c r="E222" s="50">
        <v>2074793</v>
      </c>
      <c r="F222">
        <v>0</v>
      </c>
      <c r="G222" s="50">
        <v>172897</v>
      </c>
      <c r="H222" s="50">
        <v>2074793</v>
      </c>
    </row>
    <row r="223" spans="1:8" x14ac:dyDescent="0.2">
      <c r="A223" s="67">
        <v>48073</v>
      </c>
      <c r="B223" t="s">
        <v>364</v>
      </c>
      <c r="C223" s="49">
        <v>8053.2965999999997</v>
      </c>
      <c r="D223">
        <v>2020</v>
      </c>
      <c r="E223" s="50">
        <v>3429255</v>
      </c>
      <c r="F223">
        <v>0</v>
      </c>
      <c r="G223" s="50">
        <v>285767</v>
      </c>
      <c r="H223" s="50">
        <v>3429255</v>
      </c>
    </row>
    <row r="224" spans="1:8" x14ac:dyDescent="0.2">
      <c r="A224" s="67">
        <v>48074</v>
      </c>
      <c r="B224" t="s">
        <v>365</v>
      </c>
      <c r="C224" s="49">
        <v>3695.8458000000001</v>
      </c>
      <c r="D224">
        <v>2020</v>
      </c>
      <c r="E224" s="50">
        <v>1573765</v>
      </c>
      <c r="F224">
        <v>0</v>
      </c>
      <c r="G224" s="50">
        <v>131145</v>
      </c>
      <c r="H224" s="50">
        <v>1573765</v>
      </c>
    </row>
    <row r="225" spans="1:8" x14ac:dyDescent="0.2">
      <c r="A225" s="67">
        <v>48075</v>
      </c>
      <c r="B225" t="s">
        <v>366</v>
      </c>
      <c r="C225">
        <v>652.68949999999995</v>
      </c>
      <c r="D225">
        <v>2021</v>
      </c>
      <c r="E225" s="50">
        <v>277928</v>
      </c>
      <c r="F225">
        <v>0</v>
      </c>
      <c r="G225" s="50">
        <v>23160</v>
      </c>
      <c r="H225" s="50">
        <v>277928</v>
      </c>
    </row>
    <row r="226" spans="1:8" x14ac:dyDescent="0.2">
      <c r="A226" s="67">
        <v>48077</v>
      </c>
      <c r="B226" t="s">
        <v>367</v>
      </c>
      <c r="C226" s="49">
        <v>13583.9076</v>
      </c>
      <c r="D226">
        <v>2020</v>
      </c>
      <c r="E226" s="50">
        <v>5784299</v>
      </c>
      <c r="F226">
        <v>0</v>
      </c>
      <c r="G226" s="50">
        <v>482019</v>
      </c>
      <c r="H226" s="50">
        <v>5784299</v>
      </c>
    </row>
    <row r="227" spans="1:8" x14ac:dyDescent="0.2">
      <c r="A227" s="67">
        <v>48078</v>
      </c>
      <c r="B227" t="s">
        <v>368</v>
      </c>
      <c r="C227">
        <v>1E-4</v>
      </c>
      <c r="D227">
        <v>2020</v>
      </c>
      <c r="E227">
        <v>0</v>
      </c>
      <c r="F227">
        <v>0</v>
      </c>
      <c r="G227">
        <v>0</v>
      </c>
      <c r="H227">
        <v>0</v>
      </c>
    </row>
    <row r="228" spans="1:8" x14ac:dyDescent="0.2">
      <c r="A228" s="67">
        <v>48080</v>
      </c>
      <c r="B228" t="s">
        <v>369</v>
      </c>
      <c r="C228" s="49">
        <v>2355.4875999999999</v>
      </c>
      <c r="D228">
        <v>2020</v>
      </c>
      <c r="E228" s="50">
        <v>1003014</v>
      </c>
      <c r="F228">
        <v>0</v>
      </c>
      <c r="G228" s="50">
        <v>83583</v>
      </c>
      <c r="H228" s="50">
        <v>1003014</v>
      </c>
    </row>
    <row r="229" spans="1:8" x14ac:dyDescent="0.2">
      <c r="A229" s="67">
        <v>48901</v>
      </c>
      <c r="B229" t="s">
        <v>1117</v>
      </c>
      <c r="C229" s="49">
        <v>1164.8391999999999</v>
      </c>
      <c r="D229">
        <v>2020</v>
      </c>
      <c r="E229" s="50">
        <v>496012</v>
      </c>
      <c r="F229">
        <v>0</v>
      </c>
      <c r="G229" s="50">
        <v>41334</v>
      </c>
      <c r="H229" s="50">
        <v>496012</v>
      </c>
    </row>
    <row r="230" spans="1:8" x14ac:dyDescent="0.2">
      <c r="A230" s="67">
        <v>48902</v>
      </c>
      <c r="B230" t="s">
        <v>1118</v>
      </c>
      <c r="C230" s="49">
        <v>1387.0642</v>
      </c>
      <c r="D230">
        <v>2020</v>
      </c>
      <c r="E230" s="50">
        <v>590640</v>
      </c>
      <c r="F230">
        <v>0</v>
      </c>
      <c r="G230" s="50">
        <v>49219</v>
      </c>
      <c r="H230" s="50">
        <v>590640</v>
      </c>
    </row>
    <row r="231" spans="1:8" x14ac:dyDescent="0.2">
      <c r="A231" s="67">
        <v>48904</v>
      </c>
      <c r="B231" t="s">
        <v>1094</v>
      </c>
      <c r="C231" s="49">
        <v>1049.5137999999999</v>
      </c>
      <c r="D231">
        <v>2020</v>
      </c>
      <c r="E231" s="50">
        <v>446904</v>
      </c>
      <c r="F231">
        <v>0</v>
      </c>
      <c r="G231" s="50">
        <v>37242</v>
      </c>
      <c r="H231" s="50">
        <v>446904</v>
      </c>
    </row>
    <row r="232" spans="1:8" x14ac:dyDescent="0.2">
      <c r="A232" s="67">
        <v>48905</v>
      </c>
      <c r="B232" t="s">
        <v>1095</v>
      </c>
      <c r="C232">
        <v>263.01459999999997</v>
      </c>
      <c r="D232">
        <v>2020</v>
      </c>
      <c r="E232" s="50">
        <v>111997</v>
      </c>
      <c r="F232">
        <v>0</v>
      </c>
      <c r="G232" s="50">
        <v>9333</v>
      </c>
      <c r="H232" s="50">
        <v>111997</v>
      </c>
    </row>
    <row r="233" spans="1:8" x14ac:dyDescent="0.2">
      <c r="A233" s="67">
        <v>48909</v>
      </c>
      <c r="B233" t="s">
        <v>1119</v>
      </c>
      <c r="C233">
        <v>550.88750000000005</v>
      </c>
      <c r="D233">
        <v>2020</v>
      </c>
      <c r="E233" s="50">
        <v>234579</v>
      </c>
      <c r="F233">
        <v>0</v>
      </c>
      <c r="G233" s="50">
        <v>19548</v>
      </c>
      <c r="H233" s="50">
        <v>234579</v>
      </c>
    </row>
    <row r="234" spans="1:8" x14ac:dyDescent="0.2">
      <c r="A234" s="67">
        <v>48910</v>
      </c>
      <c r="B234" t="s">
        <v>1120</v>
      </c>
      <c r="C234">
        <v>506.98779999999999</v>
      </c>
      <c r="D234">
        <v>2020</v>
      </c>
      <c r="E234" s="50">
        <v>215886</v>
      </c>
      <c r="F234">
        <v>0</v>
      </c>
      <c r="G234" s="50">
        <v>17990</v>
      </c>
      <c r="H234" s="50">
        <v>215886</v>
      </c>
    </row>
    <row r="235" spans="1:8" x14ac:dyDescent="0.2">
      <c r="A235" s="67">
        <v>48912</v>
      </c>
      <c r="B235" t="s">
        <v>1096</v>
      </c>
      <c r="C235">
        <v>654.88160000000005</v>
      </c>
      <c r="D235">
        <v>2020</v>
      </c>
      <c r="E235" s="50">
        <v>278862</v>
      </c>
      <c r="F235">
        <v>0</v>
      </c>
      <c r="G235" s="50">
        <v>23238</v>
      </c>
      <c r="H235" s="50">
        <v>278862</v>
      </c>
    </row>
    <row r="236" spans="1:8" x14ac:dyDescent="0.2">
      <c r="A236" s="67">
        <v>48913</v>
      </c>
      <c r="B236" t="s">
        <v>1097</v>
      </c>
      <c r="C236">
        <v>161.20240000000001</v>
      </c>
      <c r="D236">
        <v>2020</v>
      </c>
      <c r="E236" s="50">
        <v>68643</v>
      </c>
      <c r="F236">
        <v>0</v>
      </c>
      <c r="G236" s="50">
        <v>5720</v>
      </c>
      <c r="H236" s="50">
        <v>68643</v>
      </c>
    </row>
    <row r="237" spans="1:8" x14ac:dyDescent="0.2">
      <c r="A237" s="67">
        <v>48914</v>
      </c>
      <c r="B237" t="s">
        <v>1121</v>
      </c>
      <c r="C237" s="49">
        <v>1260.0165</v>
      </c>
      <c r="D237">
        <v>2022</v>
      </c>
      <c r="E237" s="50">
        <v>536540</v>
      </c>
      <c r="F237">
        <v>0</v>
      </c>
      <c r="G237" s="50">
        <v>44711</v>
      </c>
      <c r="H237" s="50">
        <v>536540</v>
      </c>
    </row>
    <row r="238" spans="1:8" x14ac:dyDescent="0.2">
      <c r="A238" s="67">
        <v>48915</v>
      </c>
      <c r="B238" t="s">
        <v>1122</v>
      </c>
      <c r="C238">
        <v>342.85730000000001</v>
      </c>
      <c r="D238">
        <v>2022</v>
      </c>
      <c r="E238" s="50">
        <v>145995</v>
      </c>
      <c r="F238">
        <v>0</v>
      </c>
      <c r="G238" s="50">
        <v>12166</v>
      </c>
      <c r="H238" s="50">
        <v>145995</v>
      </c>
    </row>
    <row r="239" spans="1:8" x14ac:dyDescent="0.2">
      <c r="A239" s="67">
        <v>48916</v>
      </c>
      <c r="B239" t="s">
        <v>1098</v>
      </c>
      <c r="C239">
        <v>703.02319999999997</v>
      </c>
      <c r="D239">
        <v>2020</v>
      </c>
      <c r="E239" s="50">
        <v>299361</v>
      </c>
      <c r="F239">
        <v>0</v>
      </c>
      <c r="G239" s="50">
        <v>24946</v>
      </c>
      <c r="H239" s="50">
        <v>299361</v>
      </c>
    </row>
    <row r="240" spans="1:8" x14ac:dyDescent="0.2">
      <c r="A240" s="67">
        <v>48918</v>
      </c>
      <c r="B240" t="s">
        <v>1123</v>
      </c>
      <c r="C240">
        <v>621.32470000000001</v>
      </c>
      <c r="D240">
        <v>2022</v>
      </c>
      <c r="E240" s="50">
        <v>264572</v>
      </c>
      <c r="F240">
        <v>0</v>
      </c>
      <c r="G240" s="50">
        <v>22047</v>
      </c>
      <c r="H240" s="50">
        <v>264572</v>
      </c>
    </row>
    <row r="241" spans="1:8" x14ac:dyDescent="0.2">
      <c r="A241" s="67">
        <v>48922</v>
      </c>
      <c r="B241" t="s">
        <v>1099</v>
      </c>
      <c r="C241" s="49">
        <v>1552.3299</v>
      </c>
      <c r="D241">
        <v>2020</v>
      </c>
      <c r="E241" s="50">
        <v>661013</v>
      </c>
      <c r="F241">
        <v>0</v>
      </c>
      <c r="G241" s="50">
        <v>55084</v>
      </c>
      <c r="H241" s="50">
        <v>661013</v>
      </c>
    </row>
    <row r="242" spans="1:8" x14ac:dyDescent="0.2">
      <c r="A242" s="67">
        <v>48923</v>
      </c>
      <c r="B242" t="s">
        <v>1100</v>
      </c>
      <c r="C242">
        <v>138.1541</v>
      </c>
      <c r="D242">
        <v>2021</v>
      </c>
      <c r="E242" s="50">
        <v>58829</v>
      </c>
      <c r="F242">
        <v>0</v>
      </c>
      <c r="G242" s="50">
        <v>4902</v>
      </c>
      <c r="H242" s="50">
        <v>58829</v>
      </c>
    </row>
    <row r="243" spans="1:8" x14ac:dyDescent="0.2">
      <c r="A243" s="67">
        <v>48924</v>
      </c>
      <c r="B243" t="s">
        <v>1124</v>
      </c>
      <c r="C243" s="49">
        <v>1085.8290999999999</v>
      </c>
      <c r="D243">
        <v>2021</v>
      </c>
      <c r="E243" s="50">
        <v>462368</v>
      </c>
      <c r="F243">
        <v>0</v>
      </c>
      <c r="G243" s="50">
        <v>38530</v>
      </c>
      <c r="H243" s="50">
        <v>462368</v>
      </c>
    </row>
    <row r="244" spans="1:8" x14ac:dyDescent="0.2">
      <c r="A244" s="67">
        <v>48925</v>
      </c>
      <c r="B244" t="s">
        <v>1125</v>
      </c>
      <c r="C244">
        <v>100.82810000000001</v>
      </c>
      <c r="D244">
        <v>2020</v>
      </c>
      <c r="E244" s="50">
        <v>42935</v>
      </c>
      <c r="F244">
        <v>0</v>
      </c>
      <c r="G244" s="50">
        <v>3578</v>
      </c>
      <c r="H244" s="50">
        <v>42935</v>
      </c>
    </row>
    <row r="245" spans="1:8" x14ac:dyDescent="0.2">
      <c r="A245" s="67">
        <v>48926</v>
      </c>
      <c r="B245" t="s">
        <v>1126</v>
      </c>
      <c r="C245" s="49">
        <v>1277.4458999999999</v>
      </c>
      <c r="D245">
        <v>2022</v>
      </c>
      <c r="E245" s="50">
        <v>543962</v>
      </c>
      <c r="F245">
        <v>0</v>
      </c>
      <c r="G245" s="50">
        <v>45330</v>
      </c>
      <c r="H245" s="50">
        <v>543962</v>
      </c>
    </row>
    <row r="246" spans="1:8" x14ac:dyDescent="0.2">
      <c r="A246" s="67">
        <v>48927</v>
      </c>
      <c r="B246" t="s">
        <v>1101</v>
      </c>
      <c r="C246">
        <v>231.70310000000001</v>
      </c>
      <c r="D246">
        <v>2020</v>
      </c>
      <c r="E246" s="50">
        <v>98664</v>
      </c>
      <c r="F246">
        <v>0</v>
      </c>
      <c r="G246" s="50">
        <v>8222</v>
      </c>
      <c r="H246" s="50">
        <v>98664</v>
      </c>
    </row>
    <row r="247" spans="1:8" x14ac:dyDescent="0.2">
      <c r="A247" s="67">
        <v>48928</v>
      </c>
      <c r="B247" t="s">
        <v>1127</v>
      </c>
      <c r="C247">
        <v>464.87439999999998</v>
      </c>
      <c r="D247">
        <v>2022</v>
      </c>
      <c r="E247" s="50">
        <v>197953</v>
      </c>
      <c r="F247">
        <v>0</v>
      </c>
      <c r="G247" s="50">
        <v>16496</v>
      </c>
      <c r="H247" s="50">
        <v>197953</v>
      </c>
    </row>
    <row r="248" spans="1:8" x14ac:dyDescent="0.2">
      <c r="A248" s="67">
        <v>48929</v>
      </c>
      <c r="B248" t="s">
        <v>1128</v>
      </c>
      <c r="C248">
        <v>139.9237</v>
      </c>
      <c r="D248">
        <v>2022</v>
      </c>
      <c r="E248" s="50">
        <v>59582</v>
      </c>
      <c r="F248">
        <v>0</v>
      </c>
      <c r="G248" s="50">
        <v>4965</v>
      </c>
      <c r="H248" s="50">
        <v>59582</v>
      </c>
    </row>
    <row r="249" spans="1:8" x14ac:dyDescent="0.2">
      <c r="A249" s="67">
        <v>49132</v>
      </c>
      <c r="B249" t="s">
        <v>370</v>
      </c>
      <c r="C249" s="49">
        <v>3084.5273999999999</v>
      </c>
      <c r="D249">
        <v>2022</v>
      </c>
      <c r="E249" s="50">
        <v>1313453</v>
      </c>
      <c r="F249">
        <v>0</v>
      </c>
      <c r="G249" s="50">
        <v>109453</v>
      </c>
      <c r="H249" s="50">
        <v>1313453</v>
      </c>
    </row>
    <row r="250" spans="1:8" x14ac:dyDescent="0.2">
      <c r="A250" s="67">
        <v>49135</v>
      </c>
      <c r="B250" t="s">
        <v>371</v>
      </c>
      <c r="C250">
        <v>189.75659999999999</v>
      </c>
      <c r="D250">
        <v>2020</v>
      </c>
      <c r="E250" s="50">
        <v>80802</v>
      </c>
      <c r="F250">
        <v>0</v>
      </c>
      <c r="G250" s="50">
        <v>6733</v>
      </c>
      <c r="H250" s="50">
        <v>80802</v>
      </c>
    </row>
    <row r="251" spans="1:8" x14ac:dyDescent="0.2">
      <c r="A251" s="67">
        <v>49137</v>
      </c>
      <c r="B251" t="s">
        <v>372</v>
      </c>
      <c r="C251">
        <v>472.36079999999998</v>
      </c>
      <c r="D251">
        <v>2021</v>
      </c>
      <c r="E251" s="50">
        <v>201141</v>
      </c>
      <c r="F251">
        <v>0</v>
      </c>
      <c r="G251" s="50">
        <v>16762</v>
      </c>
      <c r="H251" s="50">
        <v>201141</v>
      </c>
    </row>
    <row r="252" spans="1:8" x14ac:dyDescent="0.2">
      <c r="A252" s="67">
        <v>49140</v>
      </c>
      <c r="B252" t="s">
        <v>373</v>
      </c>
      <c r="C252">
        <v>778.05650000000003</v>
      </c>
      <c r="D252">
        <v>2020</v>
      </c>
      <c r="E252" s="50">
        <v>331312</v>
      </c>
      <c r="F252">
        <v>0</v>
      </c>
      <c r="G252" s="50">
        <v>27609</v>
      </c>
      <c r="H252" s="50">
        <v>331312</v>
      </c>
    </row>
    <row r="253" spans="1:8" x14ac:dyDescent="0.2">
      <c r="A253" s="67">
        <v>49142</v>
      </c>
      <c r="B253" t="s">
        <v>374</v>
      </c>
      <c r="C253" s="49">
        <v>4833.2295999999997</v>
      </c>
      <c r="D253">
        <v>2020</v>
      </c>
      <c r="E253" s="50">
        <v>2058086</v>
      </c>
      <c r="F253">
        <v>0</v>
      </c>
      <c r="G253" s="50">
        <v>171505</v>
      </c>
      <c r="H253" s="50">
        <v>2058086</v>
      </c>
    </row>
    <row r="254" spans="1:8" x14ac:dyDescent="0.2">
      <c r="A254" s="67">
        <v>49144</v>
      </c>
      <c r="B254" t="s">
        <v>375</v>
      </c>
      <c r="C254" s="49">
        <v>4394.6139000000003</v>
      </c>
      <c r="D254">
        <v>2020</v>
      </c>
      <c r="E254" s="50">
        <v>1871314</v>
      </c>
      <c r="F254">
        <v>0</v>
      </c>
      <c r="G254" s="50">
        <v>155941</v>
      </c>
      <c r="H254" s="50">
        <v>1871314</v>
      </c>
    </row>
    <row r="255" spans="1:8" x14ac:dyDescent="0.2">
      <c r="A255" s="67">
        <v>49148</v>
      </c>
      <c r="B255" t="s">
        <v>376</v>
      </c>
      <c r="C255" s="49">
        <v>7288.8248999999996</v>
      </c>
      <c r="D255">
        <v>2020</v>
      </c>
      <c r="E255" s="50">
        <v>3103727</v>
      </c>
      <c r="F255">
        <v>0</v>
      </c>
      <c r="G255" s="50">
        <v>258641</v>
      </c>
      <c r="H255" s="50">
        <v>3103727</v>
      </c>
    </row>
    <row r="256" spans="1:8" x14ac:dyDescent="0.2">
      <c r="A256" s="67">
        <v>50001</v>
      </c>
      <c r="B256" t="s">
        <v>377</v>
      </c>
      <c r="C256" s="49">
        <v>5953.4421000000002</v>
      </c>
      <c r="D256">
        <v>2020</v>
      </c>
      <c r="E256" s="50">
        <v>2535095</v>
      </c>
      <c r="F256">
        <v>0</v>
      </c>
      <c r="G256" s="50">
        <v>211255</v>
      </c>
      <c r="H256" s="50">
        <v>2535095</v>
      </c>
    </row>
    <row r="257" spans="1:8" x14ac:dyDescent="0.2">
      <c r="A257" s="67">
        <v>50002</v>
      </c>
      <c r="B257" t="s">
        <v>378</v>
      </c>
      <c r="C257">
        <v>732.45630000000006</v>
      </c>
      <c r="D257">
        <v>2020</v>
      </c>
      <c r="E257" s="50">
        <v>311895</v>
      </c>
      <c r="F257">
        <v>0</v>
      </c>
      <c r="G257" s="50">
        <v>25991</v>
      </c>
      <c r="H257" s="50">
        <v>311895</v>
      </c>
    </row>
    <row r="258" spans="1:8" x14ac:dyDescent="0.2">
      <c r="A258" s="67">
        <v>50003</v>
      </c>
      <c r="B258" t="s">
        <v>379</v>
      </c>
      <c r="C258" s="49">
        <v>3297.9014999999999</v>
      </c>
      <c r="D258">
        <v>2020</v>
      </c>
      <c r="E258" s="50">
        <v>1404312</v>
      </c>
      <c r="F258">
        <v>0</v>
      </c>
      <c r="G258" s="50">
        <v>117024</v>
      </c>
      <c r="H258" s="50">
        <v>1404312</v>
      </c>
    </row>
    <row r="259" spans="1:8" x14ac:dyDescent="0.2">
      <c r="A259" s="67">
        <v>50005</v>
      </c>
      <c r="B259" t="s">
        <v>380</v>
      </c>
      <c r="C259" s="49">
        <v>1504.7117000000001</v>
      </c>
      <c r="D259">
        <v>2022</v>
      </c>
      <c r="E259" s="50">
        <v>640736</v>
      </c>
      <c r="F259">
        <v>0</v>
      </c>
      <c r="G259" s="50">
        <v>53394</v>
      </c>
      <c r="H259" s="50">
        <v>640736</v>
      </c>
    </row>
    <row r="260" spans="1:8" x14ac:dyDescent="0.2">
      <c r="A260" s="67">
        <v>50006</v>
      </c>
      <c r="B260" t="s">
        <v>381</v>
      </c>
      <c r="C260" s="49">
        <v>3153.7613999999999</v>
      </c>
      <c r="D260">
        <v>2022</v>
      </c>
      <c r="E260" s="50">
        <v>1342935</v>
      </c>
      <c r="F260">
        <v>0</v>
      </c>
      <c r="G260" s="50">
        <v>111910</v>
      </c>
      <c r="H260" s="50">
        <v>1342935</v>
      </c>
    </row>
    <row r="261" spans="1:8" x14ac:dyDescent="0.2">
      <c r="A261" s="67">
        <v>50007</v>
      </c>
      <c r="B261" t="s">
        <v>382</v>
      </c>
      <c r="C261">
        <v>966.67499999999995</v>
      </c>
      <c r="D261">
        <v>2020</v>
      </c>
      <c r="E261" s="50">
        <v>411630</v>
      </c>
      <c r="F261">
        <v>0</v>
      </c>
      <c r="G261" s="50">
        <v>34302</v>
      </c>
      <c r="H261" s="50">
        <v>411630</v>
      </c>
    </row>
    <row r="262" spans="1:8" x14ac:dyDescent="0.2">
      <c r="A262" s="67">
        <v>50009</v>
      </c>
      <c r="B262" t="s">
        <v>383</v>
      </c>
      <c r="C262">
        <v>400.9812</v>
      </c>
      <c r="D262">
        <v>2020</v>
      </c>
      <c r="E262" s="50">
        <v>170746</v>
      </c>
      <c r="F262">
        <v>0</v>
      </c>
      <c r="G262" s="50">
        <v>14229</v>
      </c>
      <c r="H262" s="50">
        <v>170746</v>
      </c>
    </row>
    <row r="263" spans="1:8" x14ac:dyDescent="0.2">
      <c r="A263" s="67">
        <v>50010</v>
      </c>
      <c r="B263" t="s">
        <v>384</v>
      </c>
      <c r="C263" s="49">
        <v>2870.1966000000002</v>
      </c>
      <c r="D263">
        <v>2020</v>
      </c>
      <c r="E263" s="50">
        <v>1222187</v>
      </c>
      <c r="F263">
        <v>0</v>
      </c>
      <c r="G263" s="50">
        <v>101848</v>
      </c>
      <c r="H263" s="50">
        <v>1222187</v>
      </c>
    </row>
    <row r="264" spans="1:8" x14ac:dyDescent="0.2">
      <c r="A264" s="67">
        <v>50012</v>
      </c>
      <c r="B264" t="s">
        <v>1129</v>
      </c>
      <c r="C264" s="49">
        <v>10750.6456</v>
      </c>
      <c r="D264">
        <v>2020</v>
      </c>
      <c r="E264" s="50">
        <v>4577840</v>
      </c>
      <c r="F264">
        <v>0</v>
      </c>
      <c r="G264" s="50">
        <v>381482</v>
      </c>
      <c r="H264" s="50">
        <v>4577840</v>
      </c>
    </row>
    <row r="265" spans="1:8" x14ac:dyDescent="0.2">
      <c r="A265" s="67">
        <v>50013</v>
      </c>
      <c r="B265" t="s">
        <v>386</v>
      </c>
      <c r="C265">
        <v>506.7244</v>
      </c>
      <c r="D265">
        <v>2020</v>
      </c>
      <c r="E265" s="50">
        <v>215773</v>
      </c>
      <c r="F265">
        <v>0</v>
      </c>
      <c r="G265" s="50">
        <v>17981</v>
      </c>
      <c r="H265" s="50">
        <v>215773</v>
      </c>
    </row>
    <row r="266" spans="1:8" x14ac:dyDescent="0.2">
      <c r="A266" s="67">
        <v>50014</v>
      </c>
      <c r="B266" t="s">
        <v>387</v>
      </c>
      <c r="C266" s="49">
        <v>2455.5066000000002</v>
      </c>
      <c r="D266">
        <v>2020</v>
      </c>
      <c r="E266" s="50">
        <v>1045604</v>
      </c>
      <c r="F266">
        <v>0</v>
      </c>
      <c r="G266" s="50">
        <v>87132</v>
      </c>
      <c r="H266" s="50">
        <v>1045604</v>
      </c>
    </row>
    <row r="267" spans="1:8" x14ac:dyDescent="0.2">
      <c r="A267" s="67">
        <v>51150</v>
      </c>
      <c r="B267" t="s">
        <v>388</v>
      </c>
      <c r="C267">
        <v>231.982</v>
      </c>
      <c r="D267">
        <v>2020</v>
      </c>
      <c r="E267" s="50">
        <v>98783</v>
      </c>
      <c r="F267">
        <v>0</v>
      </c>
      <c r="G267" s="50">
        <v>8232</v>
      </c>
      <c r="H267" s="50">
        <v>98783</v>
      </c>
    </row>
    <row r="268" spans="1:8" x14ac:dyDescent="0.2">
      <c r="A268" s="67">
        <v>51152</v>
      </c>
      <c r="B268" t="s">
        <v>389</v>
      </c>
      <c r="C268" s="49">
        <v>1170.6745000000001</v>
      </c>
      <c r="D268">
        <v>2020</v>
      </c>
      <c r="E268" s="50">
        <v>498497</v>
      </c>
      <c r="F268">
        <v>0</v>
      </c>
      <c r="G268" s="50">
        <v>41541</v>
      </c>
      <c r="H268" s="50">
        <v>498497</v>
      </c>
    </row>
    <row r="269" spans="1:8" x14ac:dyDescent="0.2">
      <c r="A269" s="67">
        <v>51153</v>
      </c>
      <c r="B269" t="s">
        <v>390</v>
      </c>
      <c r="C269">
        <v>168.99459999999999</v>
      </c>
      <c r="D269">
        <v>2020</v>
      </c>
      <c r="E269" s="50">
        <v>71961</v>
      </c>
      <c r="F269">
        <v>0</v>
      </c>
      <c r="G269" s="50">
        <v>5997</v>
      </c>
      <c r="H269" s="50">
        <v>71961</v>
      </c>
    </row>
    <row r="270" spans="1:8" x14ac:dyDescent="0.2">
      <c r="A270" s="67">
        <v>51154</v>
      </c>
      <c r="B270" t="s">
        <v>391</v>
      </c>
      <c r="C270">
        <v>524.36099999999999</v>
      </c>
      <c r="D270">
        <v>2020</v>
      </c>
      <c r="E270" s="50">
        <v>223283</v>
      </c>
      <c r="F270">
        <v>0</v>
      </c>
      <c r="G270" s="50">
        <v>18607</v>
      </c>
      <c r="H270" s="50">
        <v>223283</v>
      </c>
    </row>
    <row r="271" spans="1:8" x14ac:dyDescent="0.2">
      <c r="A271" s="67">
        <v>51155</v>
      </c>
      <c r="B271" t="s">
        <v>392</v>
      </c>
      <c r="C271" s="49">
        <v>1102.1242</v>
      </c>
      <c r="D271">
        <v>2022</v>
      </c>
      <c r="E271" s="50">
        <v>469307</v>
      </c>
      <c r="F271">
        <v>0</v>
      </c>
      <c r="G271" s="50">
        <v>39108</v>
      </c>
      <c r="H271" s="50">
        <v>469307</v>
      </c>
    </row>
    <row r="272" spans="1:8" x14ac:dyDescent="0.2">
      <c r="A272" s="67">
        <v>51156</v>
      </c>
      <c r="B272" t="s">
        <v>393</v>
      </c>
      <c r="C272">
        <v>267.87</v>
      </c>
      <c r="D272">
        <v>2022</v>
      </c>
      <c r="E272" s="50">
        <v>114064</v>
      </c>
      <c r="F272">
        <v>0</v>
      </c>
      <c r="G272" s="50">
        <v>9505</v>
      </c>
      <c r="H272" s="50">
        <v>114064</v>
      </c>
    </row>
    <row r="273" spans="1:8" x14ac:dyDescent="0.2">
      <c r="A273" s="67">
        <v>51159</v>
      </c>
      <c r="B273" t="s">
        <v>394</v>
      </c>
      <c r="C273" s="49">
        <v>3214.4729000000002</v>
      </c>
      <c r="D273">
        <v>2020</v>
      </c>
      <c r="E273" s="50">
        <v>1368787</v>
      </c>
      <c r="F273">
        <v>0</v>
      </c>
      <c r="G273" s="50">
        <v>114064</v>
      </c>
      <c r="H273" s="50">
        <v>1368787</v>
      </c>
    </row>
    <row r="274" spans="1:8" x14ac:dyDescent="0.2">
      <c r="A274" s="67">
        <v>51160</v>
      </c>
      <c r="B274" t="s">
        <v>395</v>
      </c>
      <c r="C274">
        <v>555.23109999999997</v>
      </c>
      <c r="D274">
        <v>2020</v>
      </c>
      <c r="E274" s="50">
        <v>236429</v>
      </c>
      <c r="F274">
        <v>0</v>
      </c>
      <c r="G274" s="50">
        <v>19702</v>
      </c>
      <c r="H274" s="50">
        <v>236429</v>
      </c>
    </row>
    <row r="275" spans="1:8" x14ac:dyDescent="0.2">
      <c r="A275" s="67">
        <v>52096</v>
      </c>
      <c r="B275" t="s">
        <v>396</v>
      </c>
      <c r="C275">
        <v>401.4051</v>
      </c>
      <c r="D275">
        <v>2020</v>
      </c>
      <c r="E275" s="50">
        <v>170926</v>
      </c>
      <c r="F275">
        <v>0</v>
      </c>
      <c r="G275" s="50">
        <v>14244</v>
      </c>
      <c r="H275" s="50">
        <v>170926</v>
      </c>
    </row>
    <row r="276" spans="1:8" x14ac:dyDescent="0.2">
      <c r="A276" s="67">
        <v>53111</v>
      </c>
      <c r="B276" t="s">
        <v>397</v>
      </c>
      <c r="C276">
        <v>673.721</v>
      </c>
      <c r="D276">
        <v>2020</v>
      </c>
      <c r="E276" s="50">
        <v>286884</v>
      </c>
      <c r="F276">
        <v>0</v>
      </c>
      <c r="G276" s="50">
        <v>23907</v>
      </c>
      <c r="H276" s="50">
        <v>286884</v>
      </c>
    </row>
    <row r="277" spans="1:8" x14ac:dyDescent="0.2">
      <c r="A277" s="67">
        <v>53112</v>
      </c>
      <c r="B277" t="s">
        <v>398</v>
      </c>
      <c r="C277">
        <v>100.18</v>
      </c>
      <c r="D277">
        <v>2022</v>
      </c>
      <c r="E277" s="50">
        <v>42659</v>
      </c>
      <c r="F277">
        <v>0</v>
      </c>
      <c r="G277" s="50">
        <v>3555</v>
      </c>
      <c r="H277" s="50">
        <v>42659</v>
      </c>
    </row>
    <row r="278" spans="1:8" x14ac:dyDescent="0.2">
      <c r="A278" s="67">
        <v>53113</v>
      </c>
      <c r="B278" t="s">
        <v>399</v>
      </c>
      <c r="C278" s="49">
        <v>4111.2132000000001</v>
      </c>
      <c r="D278">
        <v>2020</v>
      </c>
      <c r="E278" s="50">
        <v>1750637</v>
      </c>
      <c r="F278">
        <v>0</v>
      </c>
      <c r="G278" s="50">
        <v>145884</v>
      </c>
      <c r="H278" s="50">
        <v>1750637</v>
      </c>
    </row>
    <row r="279" spans="1:8" x14ac:dyDescent="0.2">
      <c r="A279" s="67">
        <v>53114</v>
      </c>
      <c r="B279" t="s">
        <v>400</v>
      </c>
      <c r="C279">
        <v>596.46709999999996</v>
      </c>
      <c r="D279">
        <v>2022</v>
      </c>
      <c r="E279" s="50">
        <v>253988</v>
      </c>
      <c r="F279">
        <v>0</v>
      </c>
      <c r="G279" s="50">
        <v>21165</v>
      </c>
      <c r="H279" s="50">
        <v>253988</v>
      </c>
    </row>
    <row r="280" spans="1:8" x14ac:dyDescent="0.2">
      <c r="A280" s="67">
        <v>54037</v>
      </c>
      <c r="B280" t="s">
        <v>401</v>
      </c>
      <c r="C280">
        <v>405.24880000000002</v>
      </c>
      <c r="D280">
        <v>2020</v>
      </c>
      <c r="E280" s="50">
        <v>172563</v>
      </c>
      <c r="F280">
        <v>0</v>
      </c>
      <c r="G280" s="50">
        <v>14380</v>
      </c>
      <c r="H280" s="50">
        <v>172563</v>
      </c>
    </row>
    <row r="281" spans="1:8" x14ac:dyDescent="0.2">
      <c r="A281" s="67">
        <v>54039</v>
      </c>
      <c r="B281" t="s">
        <v>402</v>
      </c>
      <c r="C281">
        <v>966.11270000000002</v>
      </c>
      <c r="D281">
        <v>2020</v>
      </c>
      <c r="E281" s="50">
        <v>411390</v>
      </c>
      <c r="F281">
        <v>0</v>
      </c>
      <c r="G281" s="50">
        <v>34282</v>
      </c>
      <c r="H281" s="50">
        <v>411390</v>
      </c>
    </row>
    <row r="282" spans="1:8" x14ac:dyDescent="0.2">
      <c r="A282" s="67">
        <v>54041</v>
      </c>
      <c r="B282" t="s">
        <v>403</v>
      </c>
      <c r="C282" s="49">
        <v>1949.8989999999999</v>
      </c>
      <c r="D282">
        <v>2020</v>
      </c>
      <c r="E282" s="50">
        <v>830306</v>
      </c>
      <c r="F282">
        <v>0</v>
      </c>
      <c r="G282" s="50">
        <v>69191</v>
      </c>
      <c r="H282" s="50">
        <v>830306</v>
      </c>
    </row>
    <row r="283" spans="1:8" x14ac:dyDescent="0.2">
      <c r="A283" s="67">
        <v>54042</v>
      </c>
      <c r="B283" t="s">
        <v>404</v>
      </c>
      <c r="C283">
        <v>281.26749999999998</v>
      </c>
      <c r="D283">
        <v>2022</v>
      </c>
      <c r="E283" s="50">
        <v>119769</v>
      </c>
      <c r="F283">
        <v>0</v>
      </c>
      <c r="G283" s="50">
        <v>9981</v>
      </c>
      <c r="H283" s="50">
        <v>119769</v>
      </c>
    </row>
    <row r="284" spans="1:8" x14ac:dyDescent="0.2">
      <c r="A284" s="67">
        <v>54043</v>
      </c>
      <c r="B284" t="s">
        <v>405</v>
      </c>
      <c r="C284">
        <v>392.31180000000001</v>
      </c>
      <c r="D284">
        <v>2020</v>
      </c>
      <c r="E284" s="50">
        <v>167054</v>
      </c>
      <c r="F284">
        <v>0</v>
      </c>
      <c r="G284" s="50">
        <v>13921</v>
      </c>
      <c r="H284" s="50">
        <v>167054</v>
      </c>
    </row>
    <row r="285" spans="1:8" x14ac:dyDescent="0.2">
      <c r="A285" s="67">
        <v>54045</v>
      </c>
      <c r="B285" t="s">
        <v>406</v>
      </c>
      <c r="C285">
        <v>933.85170000000005</v>
      </c>
      <c r="D285">
        <v>2020</v>
      </c>
      <c r="E285" s="50">
        <v>397653</v>
      </c>
      <c r="F285">
        <v>0</v>
      </c>
      <c r="G285" s="50">
        <v>33137</v>
      </c>
      <c r="H285" s="50">
        <v>397653</v>
      </c>
    </row>
    <row r="286" spans="1:8" x14ac:dyDescent="0.2">
      <c r="A286" s="67">
        <v>55104</v>
      </c>
      <c r="B286" t="s">
        <v>407</v>
      </c>
      <c r="C286">
        <v>554.38620000000003</v>
      </c>
      <c r="D286">
        <v>2022</v>
      </c>
      <c r="E286" s="50">
        <v>236069</v>
      </c>
      <c r="F286">
        <v>0</v>
      </c>
      <c r="G286" s="50">
        <v>19672</v>
      </c>
      <c r="H286" s="50">
        <v>236069</v>
      </c>
    </row>
    <row r="287" spans="1:8" x14ac:dyDescent="0.2">
      <c r="A287" s="67">
        <v>55105</v>
      </c>
      <c r="B287" t="s">
        <v>408</v>
      </c>
      <c r="C287">
        <v>680.8931</v>
      </c>
      <c r="D287">
        <v>2020</v>
      </c>
      <c r="E287" s="50">
        <v>289938</v>
      </c>
      <c r="F287">
        <v>0</v>
      </c>
      <c r="G287" s="50">
        <v>24161</v>
      </c>
      <c r="H287" s="50">
        <v>289938</v>
      </c>
    </row>
    <row r="288" spans="1:8" x14ac:dyDescent="0.2">
      <c r="A288" s="67">
        <v>55106</v>
      </c>
      <c r="B288" t="s">
        <v>409</v>
      </c>
      <c r="C288">
        <v>712.60590000000002</v>
      </c>
      <c r="D288">
        <v>2021</v>
      </c>
      <c r="E288" s="50">
        <v>303442</v>
      </c>
      <c r="F288">
        <v>0</v>
      </c>
      <c r="G288" s="50">
        <v>25286</v>
      </c>
      <c r="H288" s="50">
        <v>303442</v>
      </c>
    </row>
    <row r="289" spans="1:8" x14ac:dyDescent="0.2">
      <c r="A289" s="67">
        <v>55108</v>
      </c>
      <c r="B289" t="s">
        <v>410</v>
      </c>
      <c r="C289" s="49">
        <v>1373.5125</v>
      </c>
      <c r="D289">
        <v>2022</v>
      </c>
      <c r="E289" s="50">
        <v>584869</v>
      </c>
      <c r="F289">
        <v>0</v>
      </c>
      <c r="G289" s="50">
        <v>48738</v>
      </c>
      <c r="H289" s="50">
        <v>584869</v>
      </c>
    </row>
    <row r="290" spans="1:8" x14ac:dyDescent="0.2">
      <c r="A290" s="67">
        <v>55110</v>
      </c>
      <c r="B290" t="s">
        <v>411</v>
      </c>
      <c r="C290" s="49">
        <v>1736.0333000000001</v>
      </c>
      <c r="D290">
        <v>2020</v>
      </c>
      <c r="E290" s="50">
        <v>739238</v>
      </c>
      <c r="F290">
        <v>0</v>
      </c>
      <c r="G290" s="50">
        <v>61602</v>
      </c>
      <c r="H290" s="50">
        <v>739238</v>
      </c>
    </row>
    <row r="291" spans="1:8" x14ac:dyDescent="0.2">
      <c r="A291" s="67">
        <v>55111</v>
      </c>
      <c r="B291" t="s">
        <v>412</v>
      </c>
      <c r="C291">
        <v>350.87459999999999</v>
      </c>
      <c r="D291">
        <v>2020</v>
      </c>
      <c r="E291" s="50">
        <v>149409</v>
      </c>
      <c r="F291">
        <v>0</v>
      </c>
      <c r="G291" s="50">
        <v>12451</v>
      </c>
      <c r="H291" s="50">
        <v>149409</v>
      </c>
    </row>
    <row r="292" spans="1:8" x14ac:dyDescent="0.2">
      <c r="A292" s="67">
        <v>56015</v>
      </c>
      <c r="B292" t="s">
        <v>413</v>
      </c>
      <c r="C292">
        <v>463.72309999999999</v>
      </c>
      <c r="D292">
        <v>2022</v>
      </c>
      <c r="E292" s="50">
        <v>197463</v>
      </c>
      <c r="F292">
        <v>0</v>
      </c>
      <c r="G292" s="50">
        <v>16455</v>
      </c>
      <c r="H292" s="50">
        <v>197463</v>
      </c>
    </row>
    <row r="293" spans="1:8" x14ac:dyDescent="0.2">
      <c r="A293" s="67">
        <v>56017</v>
      </c>
      <c r="B293" t="s">
        <v>414</v>
      </c>
      <c r="C293">
        <v>868.35220000000004</v>
      </c>
      <c r="D293">
        <v>2022</v>
      </c>
      <c r="E293" s="50">
        <v>369762</v>
      </c>
      <c r="F293">
        <v>0</v>
      </c>
      <c r="G293" s="50">
        <v>30813</v>
      </c>
      <c r="H293" s="50">
        <v>369762</v>
      </c>
    </row>
    <row r="294" spans="1:8" x14ac:dyDescent="0.2">
      <c r="A294" s="67">
        <v>57001</v>
      </c>
      <c r="B294" t="s">
        <v>415</v>
      </c>
      <c r="C294">
        <v>408.26190000000003</v>
      </c>
      <c r="D294">
        <v>2020</v>
      </c>
      <c r="E294" s="50">
        <v>173846</v>
      </c>
      <c r="F294">
        <v>0</v>
      </c>
      <c r="G294" s="50">
        <v>14487</v>
      </c>
      <c r="H294" s="50">
        <v>173846</v>
      </c>
    </row>
    <row r="295" spans="1:8" x14ac:dyDescent="0.2">
      <c r="A295" s="67">
        <v>57002</v>
      </c>
      <c r="B295" t="s">
        <v>416</v>
      </c>
      <c r="C295">
        <v>777.35599999999999</v>
      </c>
      <c r="D295">
        <v>2020</v>
      </c>
      <c r="E295" s="50">
        <v>331014</v>
      </c>
      <c r="F295">
        <v>0</v>
      </c>
      <c r="G295" s="50">
        <v>27584</v>
      </c>
      <c r="H295" s="50">
        <v>331014</v>
      </c>
    </row>
    <row r="296" spans="1:8" x14ac:dyDescent="0.2">
      <c r="A296" s="67">
        <v>57003</v>
      </c>
      <c r="B296" t="s">
        <v>417</v>
      </c>
      <c r="C296" s="49">
        <v>6177.5091000000002</v>
      </c>
      <c r="D296">
        <v>2022</v>
      </c>
      <c r="E296" s="50">
        <v>2630507</v>
      </c>
      <c r="F296">
        <v>0</v>
      </c>
      <c r="G296" s="50">
        <v>219206</v>
      </c>
      <c r="H296" s="50">
        <v>2630507</v>
      </c>
    </row>
    <row r="297" spans="1:8" x14ac:dyDescent="0.2">
      <c r="A297" s="67">
        <v>57004</v>
      </c>
      <c r="B297" t="s">
        <v>418</v>
      </c>
      <c r="C297" s="49">
        <v>1470.8467000000001</v>
      </c>
      <c r="D297">
        <v>2020</v>
      </c>
      <c r="E297" s="50">
        <v>626316</v>
      </c>
      <c r="F297">
        <v>0</v>
      </c>
      <c r="G297" s="50">
        <v>52192</v>
      </c>
      <c r="H297" s="50">
        <v>626316</v>
      </c>
    </row>
    <row r="298" spans="1:8" x14ac:dyDescent="0.2">
      <c r="A298" s="67">
        <v>58106</v>
      </c>
      <c r="B298" t="s">
        <v>419</v>
      </c>
      <c r="C298">
        <v>168.35589999999999</v>
      </c>
      <c r="D298">
        <v>2022</v>
      </c>
      <c r="E298" s="50">
        <v>71689</v>
      </c>
      <c r="F298">
        <v>0</v>
      </c>
      <c r="G298" s="50">
        <v>5974</v>
      </c>
      <c r="H298" s="50">
        <v>71689</v>
      </c>
    </row>
    <row r="299" spans="1:8" x14ac:dyDescent="0.2">
      <c r="A299" s="67">
        <v>58107</v>
      </c>
      <c r="B299" t="s">
        <v>420</v>
      </c>
      <c r="C299">
        <v>112.517</v>
      </c>
      <c r="D299">
        <v>2021</v>
      </c>
      <c r="E299" s="50">
        <v>47912</v>
      </c>
      <c r="F299">
        <v>0</v>
      </c>
      <c r="G299" s="50">
        <v>3993</v>
      </c>
      <c r="H299" s="50">
        <v>47912</v>
      </c>
    </row>
    <row r="300" spans="1:8" x14ac:dyDescent="0.2">
      <c r="A300" s="67">
        <v>58108</v>
      </c>
      <c r="B300" t="s">
        <v>421</v>
      </c>
      <c r="C300">
        <v>216.82939999999999</v>
      </c>
      <c r="D300">
        <v>2020</v>
      </c>
      <c r="E300" s="50">
        <v>92330</v>
      </c>
      <c r="F300">
        <v>0</v>
      </c>
      <c r="G300" s="50">
        <v>7694</v>
      </c>
      <c r="H300" s="50">
        <v>92330</v>
      </c>
    </row>
    <row r="301" spans="1:8" x14ac:dyDescent="0.2">
      <c r="A301" s="67">
        <v>58109</v>
      </c>
      <c r="B301" t="s">
        <v>422</v>
      </c>
      <c r="C301">
        <v>611.42179999999996</v>
      </c>
      <c r="D301">
        <v>2022</v>
      </c>
      <c r="E301" s="50">
        <v>260356</v>
      </c>
      <c r="F301">
        <v>0</v>
      </c>
      <c r="G301" s="50">
        <v>21696</v>
      </c>
      <c r="H301" s="50">
        <v>260356</v>
      </c>
    </row>
    <row r="302" spans="1:8" x14ac:dyDescent="0.2">
      <c r="A302" s="67">
        <v>58112</v>
      </c>
      <c r="B302" t="s">
        <v>423</v>
      </c>
      <c r="C302">
        <v>837.12120000000004</v>
      </c>
      <c r="D302">
        <v>2020</v>
      </c>
      <c r="E302" s="50">
        <v>356463</v>
      </c>
      <c r="F302">
        <v>0</v>
      </c>
      <c r="G302" s="50">
        <v>29705</v>
      </c>
      <c r="H302" s="50">
        <v>356463</v>
      </c>
    </row>
    <row r="303" spans="1:8" x14ac:dyDescent="0.2">
      <c r="A303" s="67">
        <v>59113</v>
      </c>
      <c r="B303" t="s">
        <v>424</v>
      </c>
      <c r="C303">
        <v>184.83840000000001</v>
      </c>
      <c r="D303">
        <v>2021</v>
      </c>
      <c r="E303" s="50">
        <v>78708</v>
      </c>
      <c r="F303">
        <v>0</v>
      </c>
      <c r="G303" s="50">
        <v>6559</v>
      </c>
      <c r="H303" s="50">
        <v>78708</v>
      </c>
    </row>
    <row r="304" spans="1:8" x14ac:dyDescent="0.2">
      <c r="A304" s="67">
        <v>59114</v>
      </c>
      <c r="B304" t="s">
        <v>425</v>
      </c>
      <c r="C304">
        <v>68.500600000000006</v>
      </c>
      <c r="D304">
        <v>2021</v>
      </c>
      <c r="E304" s="50">
        <v>29169</v>
      </c>
      <c r="F304">
        <v>0</v>
      </c>
      <c r="G304" s="50">
        <v>2431</v>
      </c>
      <c r="H304" s="50">
        <v>29169</v>
      </c>
    </row>
    <row r="305" spans="1:8" x14ac:dyDescent="0.2">
      <c r="A305" s="67">
        <v>59117</v>
      </c>
      <c r="B305" t="s">
        <v>426</v>
      </c>
      <c r="C305" s="49">
        <v>1706.3597</v>
      </c>
      <c r="D305">
        <v>2020</v>
      </c>
      <c r="E305" s="50">
        <v>726602</v>
      </c>
      <c r="F305">
        <v>0</v>
      </c>
      <c r="G305" s="50">
        <v>60549</v>
      </c>
      <c r="H305" s="50">
        <v>726602</v>
      </c>
    </row>
    <row r="306" spans="1:8" x14ac:dyDescent="0.2">
      <c r="A306" s="67">
        <v>60077</v>
      </c>
      <c r="B306" t="s">
        <v>427</v>
      </c>
      <c r="C306" s="49">
        <v>3549.7755999999999</v>
      </c>
      <c r="D306">
        <v>2020</v>
      </c>
      <c r="E306" s="50">
        <v>1511565</v>
      </c>
      <c r="F306">
        <v>0</v>
      </c>
      <c r="G306" s="50">
        <v>125962</v>
      </c>
      <c r="H306" s="50">
        <v>1511565</v>
      </c>
    </row>
    <row r="307" spans="1:8" x14ac:dyDescent="0.2">
      <c r="A307" s="67">
        <v>61150</v>
      </c>
      <c r="B307" t="s">
        <v>428</v>
      </c>
      <c r="C307">
        <v>193.5172</v>
      </c>
      <c r="D307">
        <v>2020</v>
      </c>
      <c r="E307" s="50">
        <v>82403</v>
      </c>
      <c r="F307">
        <v>0</v>
      </c>
      <c r="G307" s="50">
        <v>6867</v>
      </c>
      <c r="H307" s="50">
        <v>82403</v>
      </c>
    </row>
    <row r="308" spans="1:8" x14ac:dyDescent="0.2">
      <c r="A308" s="67">
        <v>61151</v>
      </c>
      <c r="B308" t="s">
        <v>429</v>
      </c>
      <c r="C308">
        <v>174.03229999999999</v>
      </c>
      <c r="D308">
        <v>2022</v>
      </c>
      <c r="E308" s="50">
        <v>74106</v>
      </c>
      <c r="F308">
        <v>0</v>
      </c>
      <c r="G308" s="50">
        <v>6175</v>
      </c>
      <c r="H308" s="50">
        <v>74106</v>
      </c>
    </row>
    <row r="309" spans="1:8" x14ac:dyDescent="0.2">
      <c r="A309" s="67">
        <v>61154</v>
      </c>
      <c r="B309" t="s">
        <v>430</v>
      </c>
      <c r="C309">
        <v>313.4914</v>
      </c>
      <c r="D309">
        <v>2020</v>
      </c>
      <c r="E309" s="50">
        <v>133491</v>
      </c>
      <c r="F309">
        <v>0</v>
      </c>
      <c r="G309" s="50">
        <v>11124</v>
      </c>
      <c r="H309" s="50">
        <v>133491</v>
      </c>
    </row>
    <row r="310" spans="1:8" x14ac:dyDescent="0.2">
      <c r="A310" s="67">
        <v>61156</v>
      </c>
      <c r="B310" t="s">
        <v>431</v>
      </c>
      <c r="C310" s="49">
        <v>1214.2347</v>
      </c>
      <c r="D310">
        <v>2020</v>
      </c>
      <c r="E310" s="50">
        <v>517045</v>
      </c>
      <c r="F310">
        <v>0</v>
      </c>
      <c r="G310" s="50">
        <v>43087</v>
      </c>
      <c r="H310" s="50">
        <v>517045</v>
      </c>
    </row>
    <row r="311" spans="1:8" x14ac:dyDescent="0.2">
      <c r="A311" s="67">
        <v>61157</v>
      </c>
      <c r="B311" t="s">
        <v>432</v>
      </c>
      <c r="C311">
        <v>81.2012</v>
      </c>
      <c r="D311">
        <v>2020</v>
      </c>
      <c r="E311" s="50">
        <v>34577</v>
      </c>
      <c r="F311">
        <v>0</v>
      </c>
      <c r="G311" s="50">
        <v>2881</v>
      </c>
      <c r="H311" s="50">
        <v>34577</v>
      </c>
    </row>
    <row r="312" spans="1:8" x14ac:dyDescent="0.2">
      <c r="A312" s="67">
        <v>61158</v>
      </c>
      <c r="B312" t="s">
        <v>433</v>
      </c>
      <c r="C312">
        <v>96.593299999999999</v>
      </c>
      <c r="D312">
        <v>2021</v>
      </c>
      <c r="E312" s="50">
        <v>41131</v>
      </c>
      <c r="F312">
        <v>0</v>
      </c>
      <c r="G312" s="50">
        <v>3428</v>
      </c>
      <c r="H312" s="50">
        <v>41131</v>
      </c>
    </row>
    <row r="313" spans="1:8" x14ac:dyDescent="0.2">
      <c r="A313" s="67">
        <v>62070</v>
      </c>
      <c r="B313" t="s">
        <v>434</v>
      </c>
      <c r="C313">
        <v>111.0287</v>
      </c>
      <c r="D313">
        <v>2020</v>
      </c>
      <c r="E313" s="50">
        <v>47278</v>
      </c>
      <c r="F313">
        <v>0</v>
      </c>
      <c r="G313" s="50">
        <v>3940</v>
      </c>
      <c r="H313" s="50">
        <v>47278</v>
      </c>
    </row>
    <row r="314" spans="1:8" x14ac:dyDescent="0.2">
      <c r="A314" s="67">
        <v>62072</v>
      </c>
      <c r="B314" t="s">
        <v>435</v>
      </c>
      <c r="C314" s="49">
        <v>1860.6801</v>
      </c>
      <c r="D314">
        <v>2020</v>
      </c>
      <c r="E314" s="50">
        <v>792315</v>
      </c>
      <c r="F314">
        <v>0</v>
      </c>
      <c r="G314" s="50">
        <v>66025</v>
      </c>
      <c r="H314" s="50">
        <v>792315</v>
      </c>
    </row>
    <row r="315" spans="1:8" x14ac:dyDescent="0.2">
      <c r="A315" s="67">
        <v>63066</v>
      </c>
      <c r="B315" t="s">
        <v>436</v>
      </c>
      <c r="C315">
        <v>452.01710000000003</v>
      </c>
      <c r="D315">
        <v>2022</v>
      </c>
      <c r="E315" s="50">
        <v>192478</v>
      </c>
      <c r="F315">
        <v>0</v>
      </c>
      <c r="G315" s="50">
        <v>16040</v>
      </c>
      <c r="H315" s="50">
        <v>192478</v>
      </c>
    </row>
    <row r="316" spans="1:8" x14ac:dyDescent="0.2">
      <c r="A316" s="67">
        <v>63067</v>
      </c>
      <c r="B316" t="s">
        <v>437</v>
      </c>
      <c r="C316">
        <v>709.10339999999997</v>
      </c>
      <c r="D316">
        <v>2020</v>
      </c>
      <c r="E316" s="50">
        <v>301950</v>
      </c>
      <c r="F316">
        <v>0</v>
      </c>
      <c r="G316" s="50">
        <v>25162</v>
      </c>
      <c r="H316" s="50">
        <v>301950</v>
      </c>
    </row>
    <row r="317" spans="1:8" x14ac:dyDescent="0.2">
      <c r="A317" s="67">
        <v>64072</v>
      </c>
      <c r="B317" t="s">
        <v>438</v>
      </c>
      <c r="C317">
        <v>190.2662</v>
      </c>
      <c r="D317">
        <v>2022</v>
      </c>
      <c r="E317" s="50">
        <v>81019</v>
      </c>
      <c r="F317">
        <v>0</v>
      </c>
      <c r="G317" s="50">
        <v>6752</v>
      </c>
      <c r="H317" s="50">
        <v>81019</v>
      </c>
    </row>
    <row r="318" spans="1:8" x14ac:dyDescent="0.2">
      <c r="A318" s="67">
        <v>64074</v>
      </c>
      <c r="B318" t="s">
        <v>439</v>
      </c>
      <c r="C318" s="49">
        <v>1094.7719</v>
      </c>
      <c r="D318">
        <v>2022</v>
      </c>
      <c r="E318" s="50">
        <v>466176</v>
      </c>
      <c r="F318">
        <v>0</v>
      </c>
      <c r="G318" s="50">
        <v>38847</v>
      </c>
      <c r="H318" s="50">
        <v>466176</v>
      </c>
    </row>
    <row r="319" spans="1:8" x14ac:dyDescent="0.2">
      <c r="A319" s="67">
        <v>64075</v>
      </c>
      <c r="B319" t="s">
        <v>440</v>
      </c>
      <c r="C319" s="49">
        <v>3258.1343000000002</v>
      </c>
      <c r="D319">
        <v>2020</v>
      </c>
      <c r="E319" s="50">
        <v>1387379</v>
      </c>
      <c r="F319">
        <v>0</v>
      </c>
      <c r="G319" s="50">
        <v>115613</v>
      </c>
      <c r="H319" s="50">
        <v>1387379</v>
      </c>
    </row>
    <row r="320" spans="1:8" x14ac:dyDescent="0.2">
      <c r="A320" s="67">
        <v>65096</v>
      </c>
      <c r="B320" t="s">
        <v>441</v>
      </c>
      <c r="C320">
        <v>160.73259999999999</v>
      </c>
      <c r="D320">
        <v>2020</v>
      </c>
      <c r="E320" s="50">
        <v>68443</v>
      </c>
      <c r="F320">
        <v>0</v>
      </c>
      <c r="G320" s="50">
        <v>5704</v>
      </c>
      <c r="H320" s="50">
        <v>68443</v>
      </c>
    </row>
    <row r="321" spans="1:8" x14ac:dyDescent="0.2">
      <c r="A321" s="67">
        <v>65098</v>
      </c>
      <c r="B321" t="s">
        <v>442</v>
      </c>
      <c r="C321">
        <v>310.04880000000003</v>
      </c>
      <c r="D321">
        <v>2020</v>
      </c>
      <c r="E321" s="50">
        <v>132025</v>
      </c>
      <c r="F321">
        <v>0</v>
      </c>
      <c r="G321" s="50">
        <v>11002</v>
      </c>
      <c r="H321" s="50">
        <v>132025</v>
      </c>
    </row>
    <row r="322" spans="1:8" x14ac:dyDescent="0.2">
      <c r="A322" s="67">
        <v>66102</v>
      </c>
      <c r="B322" t="s">
        <v>443</v>
      </c>
      <c r="C322" s="49">
        <v>1817.9296999999999</v>
      </c>
      <c r="D322">
        <v>2022</v>
      </c>
      <c r="E322" s="50">
        <v>774111</v>
      </c>
      <c r="F322">
        <v>0</v>
      </c>
      <c r="G322" s="50">
        <v>64508</v>
      </c>
      <c r="H322" s="50">
        <v>774111</v>
      </c>
    </row>
    <row r="323" spans="1:8" x14ac:dyDescent="0.2">
      <c r="A323" s="67">
        <v>66103</v>
      </c>
      <c r="B323" t="s">
        <v>444</v>
      </c>
      <c r="C323">
        <v>190.31120000000001</v>
      </c>
      <c r="D323">
        <v>2020</v>
      </c>
      <c r="E323" s="50">
        <v>81038</v>
      </c>
      <c r="F323">
        <v>0</v>
      </c>
      <c r="G323" s="50">
        <v>6753</v>
      </c>
      <c r="H323" s="50">
        <v>81038</v>
      </c>
    </row>
    <row r="324" spans="1:8" x14ac:dyDescent="0.2">
      <c r="A324" s="67">
        <v>66104</v>
      </c>
      <c r="B324" t="s">
        <v>445</v>
      </c>
      <c r="C324">
        <v>241.72909999999999</v>
      </c>
      <c r="D324">
        <v>2022</v>
      </c>
      <c r="E324" s="50">
        <v>102933</v>
      </c>
      <c r="F324">
        <v>0</v>
      </c>
      <c r="G324" s="50">
        <v>8578</v>
      </c>
      <c r="H324" s="50">
        <v>102933</v>
      </c>
    </row>
    <row r="325" spans="1:8" x14ac:dyDescent="0.2">
      <c r="A325" s="67">
        <v>66105</v>
      </c>
      <c r="B325" t="s">
        <v>446</v>
      </c>
      <c r="C325" s="49">
        <v>1877.7373</v>
      </c>
      <c r="D325">
        <v>2020</v>
      </c>
      <c r="E325" s="50">
        <v>799578</v>
      </c>
      <c r="F325">
        <v>0</v>
      </c>
      <c r="G325" s="50">
        <v>66631</v>
      </c>
      <c r="H325" s="50">
        <v>799578</v>
      </c>
    </row>
    <row r="326" spans="1:8" x14ac:dyDescent="0.2">
      <c r="A326" s="67">
        <v>66107</v>
      </c>
      <c r="B326" t="s">
        <v>447</v>
      </c>
      <c r="C326">
        <v>702.59490000000005</v>
      </c>
      <c r="D326">
        <v>2020</v>
      </c>
      <c r="E326" s="50">
        <v>299179</v>
      </c>
      <c r="F326">
        <v>0</v>
      </c>
      <c r="G326" s="50">
        <v>24931</v>
      </c>
      <c r="H326" s="50">
        <v>299179</v>
      </c>
    </row>
    <row r="327" spans="1:8" x14ac:dyDescent="0.2">
      <c r="A327" s="67">
        <v>67055</v>
      </c>
      <c r="B327" t="s">
        <v>448</v>
      </c>
      <c r="C327">
        <v>987.61030000000005</v>
      </c>
      <c r="D327">
        <v>2020</v>
      </c>
      <c r="E327" s="50">
        <v>420544</v>
      </c>
      <c r="F327">
        <v>0</v>
      </c>
      <c r="G327" s="50">
        <v>35045</v>
      </c>
      <c r="H327" s="50">
        <v>420544</v>
      </c>
    </row>
    <row r="328" spans="1:8" x14ac:dyDescent="0.2">
      <c r="A328" s="67">
        <v>67061</v>
      </c>
      <c r="B328" t="s">
        <v>449</v>
      </c>
      <c r="C328">
        <v>768.005</v>
      </c>
      <c r="D328">
        <v>2020</v>
      </c>
      <c r="E328" s="50">
        <v>327032</v>
      </c>
      <c r="F328">
        <v>0</v>
      </c>
      <c r="G328" s="50">
        <v>27252</v>
      </c>
      <c r="H328" s="50">
        <v>327032</v>
      </c>
    </row>
    <row r="329" spans="1:8" x14ac:dyDescent="0.2">
      <c r="A329" s="67">
        <v>68070</v>
      </c>
      <c r="B329" t="s">
        <v>450</v>
      </c>
      <c r="C329" s="49">
        <v>1308.4538</v>
      </c>
      <c r="D329">
        <v>2020</v>
      </c>
      <c r="E329" s="50">
        <v>557166</v>
      </c>
      <c r="F329">
        <v>0</v>
      </c>
      <c r="G329" s="50">
        <v>46430</v>
      </c>
      <c r="H329" s="50">
        <v>557166</v>
      </c>
    </row>
    <row r="330" spans="1:8" x14ac:dyDescent="0.2">
      <c r="A330" s="67">
        <v>68071</v>
      </c>
      <c r="B330" t="s">
        <v>451</v>
      </c>
      <c r="C330">
        <v>114.0909</v>
      </c>
      <c r="D330">
        <v>2020</v>
      </c>
      <c r="E330" s="50">
        <v>48582</v>
      </c>
      <c r="F330">
        <v>0</v>
      </c>
      <c r="G330" s="50">
        <v>4048</v>
      </c>
      <c r="H330" s="50">
        <v>48582</v>
      </c>
    </row>
    <row r="331" spans="1:8" x14ac:dyDescent="0.2">
      <c r="A331" s="67">
        <v>68072</v>
      </c>
      <c r="B331" t="s">
        <v>452</v>
      </c>
      <c r="C331">
        <v>55.207999999999998</v>
      </c>
      <c r="D331">
        <v>2020</v>
      </c>
      <c r="E331" s="50">
        <v>23509</v>
      </c>
      <c r="F331">
        <v>0</v>
      </c>
      <c r="G331" s="50">
        <v>1959</v>
      </c>
      <c r="H331" s="50">
        <v>23509</v>
      </c>
    </row>
    <row r="332" spans="1:8" x14ac:dyDescent="0.2">
      <c r="A332" s="67">
        <v>68073</v>
      </c>
      <c r="B332" t="s">
        <v>453</v>
      </c>
      <c r="C332">
        <v>566.73609999999996</v>
      </c>
      <c r="D332">
        <v>2020</v>
      </c>
      <c r="E332" s="50">
        <v>241328</v>
      </c>
      <c r="F332">
        <v>0</v>
      </c>
      <c r="G332" s="50">
        <v>20110</v>
      </c>
      <c r="H332" s="50">
        <v>241328</v>
      </c>
    </row>
    <row r="333" spans="1:8" x14ac:dyDescent="0.2">
      <c r="A333" s="67">
        <v>68074</v>
      </c>
      <c r="B333" t="s">
        <v>454</v>
      </c>
      <c r="C333">
        <v>194.77680000000001</v>
      </c>
      <c r="D333">
        <v>2020</v>
      </c>
      <c r="E333" s="50">
        <v>82940</v>
      </c>
      <c r="F333">
        <v>0</v>
      </c>
      <c r="G333" s="50">
        <v>6912</v>
      </c>
      <c r="H333" s="50">
        <v>82940</v>
      </c>
    </row>
    <row r="334" spans="1:8" x14ac:dyDescent="0.2">
      <c r="A334" s="67">
        <v>68075</v>
      </c>
      <c r="B334" t="s">
        <v>455</v>
      </c>
      <c r="C334">
        <v>78.775800000000004</v>
      </c>
      <c r="D334">
        <v>2020</v>
      </c>
      <c r="E334" s="50">
        <v>33544</v>
      </c>
      <c r="F334">
        <v>0</v>
      </c>
      <c r="G334" s="50">
        <v>2795</v>
      </c>
      <c r="H334" s="50">
        <v>33544</v>
      </c>
    </row>
    <row r="335" spans="1:8" x14ac:dyDescent="0.2">
      <c r="A335" s="67">
        <v>69104</v>
      </c>
      <c r="B335" t="s">
        <v>456</v>
      </c>
      <c r="C335">
        <v>39.289400000000001</v>
      </c>
      <c r="D335">
        <v>2021</v>
      </c>
      <c r="E335" s="50">
        <v>16730</v>
      </c>
      <c r="F335">
        <v>0</v>
      </c>
      <c r="G335" s="50">
        <v>1394</v>
      </c>
      <c r="H335" s="50">
        <v>16730</v>
      </c>
    </row>
    <row r="336" spans="1:8" x14ac:dyDescent="0.2">
      <c r="A336" s="67">
        <v>69106</v>
      </c>
      <c r="B336" t="s">
        <v>457</v>
      </c>
      <c r="C336">
        <v>672.70740000000001</v>
      </c>
      <c r="D336">
        <v>2020</v>
      </c>
      <c r="E336" s="50">
        <v>286452</v>
      </c>
      <c r="F336">
        <v>0</v>
      </c>
      <c r="G336" s="50">
        <v>23871</v>
      </c>
      <c r="H336" s="50">
        <v>286452</v>
      </c>
    </row>
    <row r="337" spans="1:8" x14ac:dyDescent="0.2">
      <c r="A337" s="67">
        <v>69107</v>
      </c>
      <c r="B337" t="s">
        <v>458</v>
      </c>
      <c r="C337">
        <v>67.044200000000004</v>
      </c>
      <c r="D337">
        <v>2022</v>
      </c>
      <c r="E337" s="50">
        <v>28549</v>
      </c>
      <c r="F337">
        <v>0</v>
      </c>
      <c r="G337" s="50">
        <v>2379</v>
      </c>
      <c r="H337" s="50">
        <v>28549</v>
      </c>
    </row>
    <row r="338" spans="1:8" x14ac:dyDescent="0.2">
      <c r="A338" s="67">
        <v>69108</v>
      </c>
      <c r="B338" t="s">
        <v>459</v>
      </c>
      <c r="C338">
        <v>167.4717</v>
      </c>
      <c r="D338">
        <v>2020</v>
      </c>
      <c r="E338" s="50">
        <v>71313</v>
      </c>
      <c r="F338">
        <v>0</v>
      </c>
      <c r="G338" s="50">
        <v>5943</v>
      </c>
      <c r="H338" s="50">
        <v>71313</v>
      </c>
    </row>
    <row r="339" spans="1:8" x14ac:dyDescent="0.2">
      <c r="A339" s="67">
        <v>69109</v>
      </c>
      <c r="B339" t="s">
        <v>460</v>
      </c>
      <c r="C339">
        <v>378.06369999999998</v>
      </c>
      <c r="D339">
        <v>2020</v>
      </c>
      <c r="E339" s="50">
        <v>160987</v>
      </c>
      <c r="F339">
        <v>0</v>
      </c>
      <c r="G339" s="50">
        <v>13415</v>
      </c>
      <c r="H339" s="50">
        <v>160987</v>
      </c>
    </row>
    <row r="340" spans="1:8" x14ac:dyDescent="0.2">
      <c r="A340" s="67">
        <v>70092</v>
      </c>
      <c r="B340" t="s">
        <v>461</v>
      </c>
      <c r="C340">
        <v>317.541</v>
      </c>
      <c r="D340">
        <v>2020</v>
      </c>
      <c r="E340" s="50">
        <v>135215</v>
      </c>
      <c r="F340">
        <v>0</v>
      </c>
      <c r="G340" s="50">
        <v>11268</v>
      </c>
      <c r="H340" s="50">
        <v>135215</v>
      </c>
    </row>
    <row r="341" spans="1:8" x14ac:dyDescent="0.2">
      <c r="A341" s="67">
        <v>70093</v>
      </c>
      <c r="B341" t="s">
        <v>462</v>
      </c>
      <c r="C341" s="49">
        <v>1113.1196</v>
      </c>
      <c r="D341">
        <v>2020</v>
      </c>
      <c r="E341" s="50">
        <v>473989</v>
      </c>
      <c r="F341">
        <v>0</v>
      </c>
      <c r="G341" s="50">
        <v>39499</v>
      </c>
      <c r="H341" s="50">
        <v>473989</v>
      </c>
    </row>
    <row r="342" spans="1:8" x14ac:dyDescent="0.2">
      <c r="A342" s="67">
        <v>71091</v>
      </c>
      <c r="B342" t="s">
        <v>463</v>
      </c>
      <c r="C342">
        <v>727.73389999999995</v>
      </c>
      <c r="D342">
        <v>2022</v>
      </c>
      <c r="E342" s="50">
        <v>309884</v>
      </c>
      <c r="F342">
        <v>0</v>
      </c>
      <c r="G342" s="50">
        <v>25823</v>
      </c>
      <c r="H342" s="50">
        <v>309884</v>
      </c>
    </row>
    <row r="343" spans="1:8" x14ac:dyDescent="0.2">
      <c r="A343" s="67">
        <v>71092</v>
      </c>
      <c r="B343" t="s">
        <v>464</v>
      </c>
      <c r="C343" s="49">
        <v>1228.2164</v>
      </c>
      <c r="D343">
        <v>2020</v>
      </c>
      <c r="E343" s="50">
        <v>522999</v>
      </c>
      <c r="F343">
        <v>0</v>
      </c>
      <c r="G343" s="50">
        <v>43583</v>
      </c>
      <c r="H343" s="50">
        <v>522999</v>
      </c>
    </row>
    <row r="344" spans="1:8" x14ac:dyDescent="0.2">
      <c r="A344" s="67">
        <v>72066</v>
      </c>
      <c r="B344" t="s">
        <v>465</v>
      </c>
      <c r="C344">
        <v>171.1952</v>
      </c>
      <c r="D344">
        <v>2021</v>
      </c>
      <c r="E344" s="50">
        <v>72898</v>
      </c>
      <c r="F344">
        <v>0</v>
      </c>
      <c r="G344" s="50">
        <v>6075</v>
      </c>
      <c r="H344" s="50">
        <v>72898</v>
      </c>
    </row>
    <row r="345" spans="1:8" x14ac:dyDescent="0.2">
      <c r="A345" s="67">
        <v>72068</v>
      </c>
      <c r="B345" t="s">
        <v>466</v>
      </c>
      <c r="C345">
        <v>686.84879999999998</v>
      </c>
      <c r="D345">
        <v>2020</v>
      </c>
      <c r="E345" s="50">
        <v>292474</v>
      </c>
      <c r="F345">
        <v>0</v>
      </c>
      <c r="G345" s="50">
        <v>24373</v>
      </c>
      <c r="H345" s="50">
        <v>292474</v>
      </c>
    </row>
    <row r="346" spans="1:8" x14ac:dyDescent="0.2">
      <c r="A346" s="67">
        <v>72073</v>
      </c>
      <c r="B346" t="s">
        <v>467</v>
      </c>
      <c r="C346">
        <v>222.05109999999999</v>
      </c>
      <c r="D346">
        <v>2020</v>
      </c>
      <c r="E346" s="50">
        <v>94554</v>
      </c>
      <c r="F346">
        <v>0</v>
      </c>
      <c r="G346" s="50">
        <v>7879</v>
      </c>
      <c r="H346" s="50">
        <v>94554</v>
      </c>
    </row>
    <row r="347" spans="1:8" x14ac:dyDescent="0.2">
      <c r="A347" s="67">
        <v>72074</v>
      </c>
      <c r="B347" t="s">
        <v>468</v>
      </c>
      <c r="C347" s="49">
        <v>1200.6373000000001</v>
      </c>
      <c r="D347">
        <v>2020</v>
      </c>
      <c r="E347" s="50">
        <v>511255</v>
      </c>
      <c r="F347">
        <v>0</v>
      </c>
      <c r="G347" s="50">
        <v>42604</v>
      </c>
      <c r="H347" s="50">
        <v>511255</v>
      </c>
    </row>
    <row r="348" spans="1:8" x14ac:dyDescent="0.2">
      <c r="A348" s="67">
        <v>73099</v>
      </c>
      <c r="B348" t="s">
        <v>469</v>
      </c>
      <c r="C348" s="49">
        <v>1300.6469999999999</v>
      </c>
      <c r="D348">
        <v>2022</v>
      </c>
      <c r="E348" s="50">
        <v>553841</v>
      </c>
      <c r="F348">
        <v>0</v>
      </c>
      <c r="G348" s="50">
        <v>46153</v>
      </c>
      <c r="H348" s="50">
        <v>553841</v>
      </c>
    </row>
    <row r="349" spans="1:8" x14ac:dyDescent="0.2">
      <c r="A349" s="67">
        <v>73102</v>
      </c>
      <c r="B349" t="s">
        <v>470</v>
      </c>
      <c r="C349">
        <v>674.15</v>
      </c>
      <c r="D349">
        <v>2022</v>
      </c>
      <c r="E349" s="50">
        <v>287067</v>
      </c>
      <c r="F349">
        <v>0</v>
      </c>
      <c r="G349" s="50">
        <v>23922</v>
      </c>
      <c r="H349" s="50">
        <v>287067</v>
      </c>
    </row>
    <row r="350" spans="1:8" x14ac:dyDescent="0.2">
      <c r="A350" s="67">
        <v>73105</v>
      </c>
      <c r="B350" t="s">
        <v>471</v>
      </c>
      <c r="C350">
        <v>150.36269999999999</v>
      </c>
      <c r="D350">
        <v>2021</v>
      </c>
      <c r="E350" s="50">
        <v>64027</v>
      </c>
      <c r="F350">
        <v>0</v>
      </c>
      <c r="G350" s="50">
        <v>5336</v>
      </c>
      <c r="H350" s="50">
        <v>64027</v>
      </c>
    </row>
    <row r="351" spans="1:8" x14ac:dyDescent="0.2">
      <c r="A351" s="67">
        <v>73106</v>
      </c>
      <c r="B351" t="s">
        <v>472</v>
      </c>
      <c r="C351" s="49">
        <v>1390.1566</v>
      </c>
      <c r="D351">
        <v>2020</v>
      </c>
      <c r="E351" s="50">
        <v>591956</v>
      </c>
      <c r="F351">
        <v>0</v>
      </c>
      <c r="G351" s="50">
        <v>49329</v>
      </c>
      <c r="H351" s="50">
        <v>591956</v>
      </c>
    </row>
    <row r="352" spans="1:8" x14ac:dyDescent="0.2">
      <c r="A352" s="67">
        <v>73108</v>
      </c>
      <c r="B352" t="s">
        <v>758</v>
      </c>
      <c r="C352" s="49">
        <v>4435.8761000000004</v>
      </c>
      <c r="D352">
        <v>2020</v>
      </c>
      <c r="E352" s="50">
        <v>1888885</v>
      </c>
      <c r="F352">
        <v>0</v>
      </c>
      <c r="G352" s="50">
        <v>157405</v>
      </c>
      <c r="H352" s="50">
        <v>1888885</v>
      </c>
    </row>
    <row r="353" spans="1:8" x14ac:dyDescent="0.2">
      <c r="A353" s="67">
        <v>74187</v>
      </c>
      <c r="B353" t="s">
        <v>474</v>
      </c>
      <c r="C353">
        <v>192.58500000000001</v>
      </c>
      <c r="D353">
        <v>2022</v>
      </c>
      <c r="E353" s="50">
        <v>82007</v>
      </c>
      <c r="F353">
        <v>0</v>
      </c>
      <c r="G353" s="50">
        <v>6834</v>
      </c>
      <c r="H353" s="50">
        <v>82007</v>
      </c>
    </row>
    <row r="354" spans="1:8" x14ac:dyDescent="0.2">
      <c r="A354" s="67">
        <v>74190</v>
      </c>
      <c r="B354" t="s">
        <v>475</v>
      </c>
      <c r="C354">
        <v>227.49350000000001</v>
      </c>
      <c r="D354">
        <v>2020</v>
      </c>
      <c r="E354" s="50">
        <v>96871</v>
      </c>
      <c r="F354">
        <v>0</v>
      </c>
      <c r="G354" s="50">
        <v>8073</v>
      </c>
      <c r="H354" s="50">
        <v>96871</v>
      </c>
    </row>
    <row r="355" spans="1:8" x14ac:dyDescent="0.2">
      <c r="A355" s="67">
        <v>74194</v>
      </c>
      <c r="B355" t="s">
        <v>476</v>
      </c>
      <c r="C355">
        <v>202.5318</v>
      </c>
      <c r="D355">
        <v>2021</v>
      </c>
      <c r="E355" s="50">
        <v>86242</v>
      </c>
      <c r="F355">
        <v>0</v>
      </c>
      <c r="G355" s="50">
        <v>7187</v>
      </c>
      <c r="H355" s="50">
        <v>86242</v>
      </c>
    </row>
    <row r="356" spans="1:8" x14ac:dyDescent="0.2">
      <c r="A356" s="67">
        <v>74195</v>
      </c>
      <c r="B356" t="s">
        <v>477</v>
      </c>
      <c r="C356">
        <v>125.16289999999999</v>
      </c>
      <c r="D356">
        <v>2021</v>
      </c>
      <c r="E356" s="50">
        <v>53297</v>
      </c>
      <c r="F356">
        <v>0</v>
      </c>
      <c r="G356" s="50">
        <v>4441</v>
      </c>
      <c r="H356" s="50">
        <v>53297</v>
      </c>
    </row>
    <row r="357" spans="1:8" x14ac:dyDescent="0.2">
      <c r="A357" s="67">
        <v>74197</v>
      </c>
      <c r="B357" t="s">
        <v>478</v>
      </c>
      <c r="C357">
        <v>198.73</v>
      </c>
      <c r="D357">
        <v>2022</v>
      </c>
      <c r="E357" s="50">
        <v>84623</v>
      </c>
      <c r="F357">
        <v>0</v>
      </c>
      <c r="G357" s="50">
        <v>7052</v>
      </c>
      <c r="H357" s="50">
        <v>84623</v>
      </c>
    </row>
    <row r="358" spans="1:8" x14ac:dyDescent="0.2">
      <c r="A358" s="67">
        <v>74201</v>
      </c>
      <c r="B358" t="s">
        <v>479</v>
      </c>
      <c r="C358" s="49">
        <v>1386.5007000000001</v>
      </c>
      <c r="D358">
        <v>2020</v>
      </c>
      <c r="E358" s="50">
        <v>590400</v>
      </c>
      <c r="F358">
        <v>0</v>
      </c>
      <c r="G358" s="50">
        <v>49199</v>
      </c>
      <c r="H358" s="50">
        <v>590400</v>
      </c>
    </row>
    <row r="359" spans="1:8" x14ac:dyDescent="0.2">
      <c r="A359" s="67">
        <v>74202</v>
      </c>
      <c r="B359" t="s">
        <v>480</v>
      </c>
      <c r="C359">
        <v>157.19839999999999</v>
      </c>
      <c r="D359">
        <v>2020</v>
      </c>
      <c r="E359" s="50">
        <v>66938</v>
      </c>
      <c r="F359">
        <v>0</v>
      </c>
      <c r="G359" s="50">
        <v>5578</v>
      </c>
      <c r="H359" s="50">
        <v>66938</v>
      </c>
    </row>
    <row r="360" spans="1:8" x14ac:dyDescent="0.2">
      <c r="A360" s="67">
        <v>75084</v>
      </c>
      <c r="B360" t="s">
        <v>481</v>
      </c>
      <c r="C360">
        <v>147.16239999999999</v>
      </c>
      <c r="D360">
        <v>2021</v>
      </c>
      <c r="E360" s="50">
        <v>62665</v>
      </c>
      <c r="F360">
        <v>0</v>
      </c>
      <c r="G360" s="50">
        <v>5222</v>
      </c>
      <c r="H360" s="50">
        <v>62665</v>
      </c>
    </row>
    <row r="361" spans="1:8" x14ac:dyDescent="0.2">
      <c r="A361" s="67">
        <v>75085</v>
      </c>
      <c r="B361" t="s">
        <v>482</v>
      </c>
      <c r="C361">
        <v>660.04300000000001</v>
      </c>
      <c r="D361">
        <v>2022</v>
      </c>
      <c r="E361" s="50">
        <v>281060</v>
      </c>
      <c r="F361">
        <v>0</v>
      </c>
      <c r="G361" s="50">
        <v>23421</v>
      </c>
      <c r="H361" s="50">
        <v>281060</v>
      </c>
    </row>
    <row r="362" spans="1:8" x14ac:dyDescent="0.2">
      <c r="A362" s="67">
        <v>75086</v>
      </c>
      <c r="B362" t="s">
        <v>483</v>
      </c>
      <c r="C362">
        <v>196.30420000000001</v>
      </c>
      <c r="D362">
        <v>2020</v>
      </c>
      <c r="E362" s="50">
        <v>83590</v>
      </c>
      <c r="F362">
        <v>0</v>
      </c>
      <c r="G362" s="50">
        <v>6966</v>
      </c>
      <c r="H362" s="50">
        <v>83590</v>
      </c>
    </row>
    <row r="363" spans="1:8" x14ac:dyDescent="0.2">
      <c r="A363" s="67">
        <v>75087</v>
      </c>
      <c r="B363" t="s">
        <v>484</v>
      </c>
      <c r="C363">
        <v>625.83540000000005</v>
      </c>
      <c r="D363">
        <v>2020</v>
      </c>
      <c r="E363" s="50">
        <v>266493</v>
      </c>
      <c r="F363">
        <v>0</v>
      </c>
      <c r="G363" s="50">
        <v>22207</v>
      </c>
      <c r="H363" s="50">
        <v>266493</v>
      </c>
    </row>
    <row r="364" spans="1:8" x14ac:dyDescent="0.2">
      <c r="A364" s="67">
        <v>76081</v>
      </c>
      <c r="B364" t="s">
        <v>485</v>
      </c>
      <c r="C364">
        <v>137.2457</v>
      </c>
      <c r="D364">
        <v>2020</v>
      </c>
      <c r="E364" s="50">
        <v>58442</v>
      </c>
      <c r="F364">
        <v>0</v>
      </c>
      <c r="G364" s="50">
        <v>4870</v>
      </c>
      <c r="H364" s="50">
        <v>58442</v>
      </c>
    </row>
    <row r="365" spans="1:8" x14ac:dyDescent="0.2">
      <c r="A365" s="67">
        <v>76082</v>
      </c>
      <c r="B365" t="s">
        <v>486</v>
      </c>
      <c r="C365">
        <v>611.6037</v>
      </c>
      <c r="D365">
        <v>2022</v>
      </c>
      <c r="E365" s="50">
        <v>260433</v>
      </c>
      <c r="F365">
        <v>0</v>
      </c>
      <c r="G365" s="50">
        <v>21702</v>
      </c>
      <c r="H365" s="50">
        <v>260433</v>
      </c>
    </row>
    <row r="366" spans="1:8" x14ac:dyDescent="0.2">
      <c r="A366" s="67">
        <v>76083</v>
      </c>
      <c r="B366" t="s">
        <v>487</v>
      </c>
      <c r="C366">
        <v>781.19560000000001</v>
      </c>
      <c r="D366">
        <v>2020</v>
      </c>
      <c r="E366" s="50">
        <v>332649</v>
      </c>
      <c r="F366">
        <v>0</v>
      </c>
      <c r="G366" s="50">
        <v>27720</v>
      </c>
      <c r="H366" s="50">
        <v>332649</v>
      </c>
    </row>
    <row r="367" spans="1:8" x14ac:dyDescent="0.2">
      <c r="A367" s="67">
        <v>77100</v>
      </c>
      <c r="B367" t="s">
        <v>488</v>
      </c>
      <c r="C367">
        <v>56.467500000000001</v>
      </c>
      <c r="D367">
        <v>2022</v>
      </c>
      <c r="E367" s="50">
        <v>24045</v>
      </c>
      <c r="F367">
        <v>0</v>
      </c>
      <c r="G367" s="50">
        <v>2004</v>
      </c>
      <c r="H367" s="50">
        <v>24045</v>
      </c>
    </row>
    <row r="368" spans="1:8" x14ac:dyDescent="0.2">
      <c r="A368" s="67">
        <v>77101</v>
      </c>
      <c r="B368" t="s">
        <v>489</v>
      </c>
      <c r="C368">
        <v>349.6293</v>
      </c>
      <c r="D368">
        <v>2022</v>
      </c>
      <c r="E368" s="50">
        <v>148879</v>
      </c>
      <c r="F368">
        <v>0</v>
      </c>
      <c r="G368" s="50">
        <v>12406</v>
      </c>
      <c r="H368" s="50">
        <v>148879</v>
      </c>
    </row>
    <row r="369" spans="1:8" x14ac:dyDescent="0.2">
      <c r="A369" s="67">
        <v>77102</v>
      </c>
      <c r="B369" t="s">
        <v>490</v>
      </c>
      <c r="C369">
        <v>642.00750000000005</v>
      </c>
      <c r="D369">
        <v>2020</v>
      </c>
      <c r="E369" s="50">
        <v>273380</v>
      </c>
      <c r="F369">
        <v>0</v>
      </c>
      <c r="G369" s="50">
        <v>22781</v>
      </c>
      <c r="H369" s="50">
        <v>273380</v>
      </c>
    </row>
    <row r="370" spans="1:8" x14ac:dyDescent="0.2">
      <c r="A370" s="67">
        <v>77103</v>
      </c>
      <c r="B370" t="s">
        <v>491</v>
      </c>
      <c r="C370">
        <v>280.69450000000001</v>
      </c>
      <c r="D370">
        <v>2020</v>
      </c>
      <c r="E370" s="50">
        <v>119525</v>
      </c>
      <c r="F370">
        <v>0</v>
      </c>
      <c r="G370" s="50">
        <v>9960</v>
      </c>
      <c r="H370" s="50">
        <v>119525</v>
      </c>
    </row>
    <row r="371" spans="1:8" x14ac:dyDescent="0.2">
      <c r="A371" s="67">
        <v>77104</v>
      </c>
      <c r="B371" t="s">
        <v>492</v>
      </c>
      <c r="C371">
        <v>111.6176</v>
      </c>
      <c r="D371">
        <v>2021</v>
      </c>
      <c r="E371" s="50">
        <v>47529</v>
      </c>
      <c r="F371">
        <v>0</v>
      </c>
      <c r="G371" s="50">
        <v>3961</v>
      </c>
      <c r="H371" s="50">
        <v>47529</v>
      </c>
    </row>
    <row r="372" spans="1:8" x14ac:dyDescent="0.2">
      <c r="A372" s="67">
        <v>78001</v>
      </c>
      <c r="B372" t="s">
        <v>493</v>
      </c>
      <c r="C372">
        <v>205.846</v>
      </c>
      <c r="D372">
        <v>2020</v>
      </c>
      <c r="E372" s="50">
        <v>87653</v>
      </c>
      <c r="F372">
        <v>0</v>
      </c>
      <c r="G372" s="50">
        <v>7304</v>
      </c>
      <c r="H372" s="50">
        <v>87653</v>
      </c>
    </row>
    <row r="373" spans="1:8" x14ac:dyDescent="0.2">
      <c r="A373" s="67">
        <v>78002</v>
      </c>
      <c r="B373" t="s">
        <v>494</v>
      </c>
      <c r="C373">
        <v>584.36800000000005</v>
      </c>
      <c r="D373">
        <v>2020</v>
      </c>
      <c r="E373" s="50">
        <v>248836</v>
      </c>
      <c r="F373">
        <v>0</v>
      </c>
      <c r="G373" s="50">
        <v>20736</v>
      </c>
      <c r="H373" s="50">
        <v>248836</v>
      </c>
    </row>
    <row r="374" spans="1:8" x14ac:dyDescent="0.2">
      <c r="A374" s="67">
        <v>78003</v>
      </c>
      <c r="B374" t="s">
        <v>495</v>
      </c>
      <c r="C374">
        <v>153.16730000000001</v>
      </c>
      <c r="D374">
        <v>2020</v>
      </c>
      <c r="E374" s="50">
        <v>65222</v>
      </c>
      <c r="F374">
        <v>0</v>
      </c>
      <c r="G374" s="50">
        <v>5435</v>
      </c>
      <c r="H374" s="50">
        <v>65222</v>
      </c>
    </row>
    <row r="375" spans="1:8" x14ac:dyDescent="0.2">
      <c r="A375" s="67">
        <v>78004</v>
      </c>
      <c r="B375" t="s">
        <v>496</v>
      </c>
      <c r="C375">
        <v>148.77340000000001</v>
      </c>
      <c r="D375">
        <v>2020</v>
      </c>
      <c r="E375" s="50">
        <v>63351</v>
      </c>
      <c r="F375">
        <v>0</v>
      </c>
      <c r="G375" s="50">
        <v>5279</v>
      </c>
      <c r="H375" s="50">
        <v>63351</v>
      </c>
    </row>
    <row r="376" spans="1:8" x14ac:dyDescent="0.2">
      <c r="A376" s="67">
        <v>78005</v>
      </c>
      <c r="B376" t="s">
        <v>497</v>
      </c>
      <c r="C376">
        <v>597.04600000000005</v>
      </c>
      <c r="D376">
        <v>2020</v>
      </c>
      <c r="E376" s="50">
        <v>254234</v>
      </c>
      <c r="F376">
        <v>0</v>
      </c>
      <c r="G376" s="50">
        <v>21186</v>
      </c>
      <c r="H376" s="50">
        <v>254234</v>
      </c>
    </row>
    <row r="377" spans="1:8" x14ac:dyDescent="0.2">
      <c r="A377" s="67">
        <v>78009</v>
      </c>
      <c r="B377" t="s">
        <v>498</v>
      </c>
      <c r="C377">
        <v>161.5865</v>
      </c>
      <c r="D377">
        <v>2020</v>
      </c>
      <c r="E377" s="50">
        <v>68807</v>
      </c>
      <c r="F377">
        <v>0</v>
      </c>
      <c r="G377" s="50">
        <v>5734</v>
      </c>
      <c r="H377" s="50">
        <v>68807</v>
      </c>
    </row>
    <row r="378" spans="1:8" x14ac:dyDescent="0.2">
      <c r="A378" s="67">
        <v>78012</v>
      </c>
      <c r="B378" t="s">
        <v>499</v>
      </c>
      <c r="C378">
        <v>947.66039999999998</v>
      </c>
      <c r="D378">
        <v>2020</v>
      </c>
      <c r="E378" s="50">
        <v>403533</v>
      </c>
      <c r="F378">
        <v>0</v>
      </c>
      <c r="G378" s="50">
        <v>33627</v>
      </c>
      <c r="H378" s="50">
        <v>403533</v>
      </c>
    </row>
    <row r="379" spans="1:8" x14ac:dyDescent="0.2">
      <c r="A379" s="67">
        <v>79077</v>
      </c>
      <c r="B379" t="s">
        <v>500</v>
      </c>
      <c r="C379" s="49">
        <v>2045.3073999999999</v>
      </c>
      <c r="D379">
        <v>2020</v>
      </c>
      <c r="E379" s="50">
        <v>870933</v>
      </c>
      <c r="F379">
        <v>0</v>
      </c>
      <c r="G379" s="50">
        <v>72577</v>
      </c>
      <c r="H379" s="50">
        <v>870933</v>
      </c>
    </row>
    <row r="380" spans="1:8" x14ac:dyDescent="0.2">
      <c r="A380" s="67">
        <v>79078</v>
      </c>
      <c r="B380" t="s">
        <v>501</v>
      </c>
      <c r="C380">
        <v>96.355099999999993</v>
      </c>
      <c r="D380">
        <v>2020</v>
      </c>
      <c r="E380" s="50">
        <v>41030</v>
      </c>
      <c r="F380">
        <v>0</v>
      </c>
      <c r="G380" s="50">
        <v>3419</v>
      </c>
      <c r="H380" s="50">
        <v>41030</v>
      </c>
    </row>
    <row r="381" spans="1:8" x14ac:dyDescent="0.2">
      <c r="A381" s="67">
        <v>80116</v>
      </c>
      <c r="B381" t="s">
        <v>502</v>
      </c>
      <c r="C381">
        <v>284.9436</v>
      </c>
      <c r="D381">
        <v>2020</v>
      </c>
      <c r="E381" s="50">
        <v>121335</v>
      </c>
      <c r="F381">
        <v>0</v>
      </c>
      <c r="G381" s="50">
        <v>10111</v>
      </c>
      <c r="H381" s="50">
        <v>121335</v>
      </c>
    </row>
    <row r="382" spans="1:8" x14ac:dyDescent="0.2">
      <c r="A382" s="67">
        <v>80118</v>
      </c>
      <c r="B382" t="s">
        <v>503</v>
      </c>
      <c r="C382">
        <v>287.6549</v>
      </c>
      <c r="D382">
        <v>2020</v>
      </c>
      <c r="E382" s="50">
        <v>122489</v>
      </c>
      <c r="F382">
        <v>0</v>
      </c>
      <c r="G382" s="50">
        <v>10207</v>
      </c>
      <c r="H382" s="50">
        <v>122489</v>
      </c>
    </row>
    <row r="383" spans="1:8" x14ac:dyDescent="0.2">
      <c r="A383" s="67">
        <v>80119</v>
      </c>
      <c r="B383" t="s">
        <v>504</v>
      </c>
      <c r="C383">
        <v>495.82850000000002</v>
      </c>
      <c r="D383">
        <v>2020</v>
      </c>
      <c r="E383" s="50">
        <v>211134</v>
      </c>
      <c r="F383">
        <v>0</v>
      </c>
      <c r="G383" s="50">
        <v>17594</v>
      </c>
      <c r="H383" s="50">
        <v>211134</v>
      </c>
    </row>
    <row r="384" spans="1:8" x14ac:dyDescent="0.2">
      <c r="A384" s="67">
        <v>80121</v>
      </c>
      <c r="B384" t="s">
        <v>505</v>
      </c>
      <c r="C384">
        <v>382.12150000000003</v>
      </c>
      <c r="D384">
        <v>2020</v>
      </c>
      <c r="E384" s="50">
        <v>162715</v>
      </c>
      <c r="F384">
        <v>0</v>
      </c>
      <c r="G384" s="50">
        <v>13559</v>
      </c>
      <c r="H384" s="50">
        <v>162715</v>
      </c>
    </row>
    <row r="385" spans="1:8" x14ac:dyDescent="0.2">
      <c r="A385" s="67">
        <v>80122</v>
      </c>
      <c r="B385" t="s">
        <v>506</v>
      </c>
      <c r="C385">
        <v>180.6985</v>
      </c>
      <c r="D385">
        <v>2020</v>
      </c>
      <c r="E385" s="50">
        <v>76945</v>
      </c>
      <c r="F385">
        <v>0</v>
      </c>
      <c r="G385" s="50">
        <v>6412</v>
      </c>
      <c r="H385" s="50">
        <v>76945</v>
      </c>
    </row>
    <row r="386" spans="1:8" x14ac:dyDescent="0.2">
      <c r="A386" s="67">
        <v>80125</v>
      </c>
      <c r="B386" t="s">
        <v>507</v>
      </c>
      <c r="C386" s="49">
        <v>4634.3554999999997</v>
      </c>
      <c r="D386">
        <v>2020</v>
      </c>
      <c r="E386" s="50">
        <v>1973401</v>
      </c>
      <c r="F386">
        <v>0</v>
      </c>
      <c r="G386" s="50">
        <v>164448</v>
      </c>
      <c r="H386" s="50">
        <v>1973401</v>
      </c>
    </row>
    <row r="387" spans="1:8" x14ac:dyDescent="0.2">
      <c r="A387" s="67">
        <v>81094</v>
      </c>
      <c r="B387" t="s">
        <v>508</v>
      </c>
      <c r="C387" s="49">
        <v>1754.1569999999999</v>
      </c>
      <c r="D387">
        <v>2020</v>
      </c>
      <c r="E387" s="50">
        <v>746955</v>
      </c>
      <c r="F387">
        <v>0</v>
      </c>
      <c r="G387" s="50">
        <v>62245</v>
      </c>
      <c r="H387" s="50">
        <v>746955</v>
      </c>
    </row>
    <row r="388" spans="1:8" x14ac:dyDescent="0.2">
      <c r="A388" s="67">
        <v>81095</v>
      </c>
      <c r="B388" t="s">
        <v>509</v>
      </c>
      <c r="C388">
        <v>384.2242</v>
      </c>
      <c r="D388">
        <v>2021</v>
      </c>
      <c r="E388" s="50">
        <v>163610</v>
      </c>
      <c r="F388">
        <v>0</v>
      </c>
      <c r="G388" s="50">
        <v>13634</v>
      </c>
      <c r="H388" s="50">
        <v>163610</v>
      </c>
    </row>
    <row r="389" spans="1:8" x14ac:dyDescent="0.2">
      <c r="A389" s="67">
        <v>81096</v>
      </c>
      <c r="B389" t="s">
        <v>510</v>
      </c>
      <c r="C389" s="49">
        <v>3732.8308999999999</v>
      </c>
      <c r="D389">
        <v>2020</v>
      </c>
      <c r="E389" s="50">
        <v>1589514</v>
      </c>
      <c r="F389">
        <v>0</v>
      </c>
      <c r="G389" s="50">
        <v>132458</v>
      </c>
      <c r="H389" s="50">
        <v>1589514</v>
      </c>
    </row>
    <row r="390" spans="1:8" x14ac:dyDescent="0.2">
      <c r="A390" s="67">
        <v>81097</v>
      </c>
      <c r="B390" t="s">
        <v>511</v>
      </c>
      <c r="C390">
        <v>212.1242</v>
      </c>
      <c r="D390">
        <v>2020</v>
      </c>
      <c r="E390" s="50">
        <v>90327</v>
      </c>
      <c r="F390">
        <v>0</v>
      </c>
      <c r="G390" s="50">
        <v>7527</v>
      </c>
      <c r="H390" s="50">
        <v>90327</v>
      </c>
    </row>
    <row r="391" spans="1:8" x14ac:dyDescent="0.2">
      <c r="A391" s="67">
        <v>82100</v>
      </c>
      <c r="B391" t="s">
        <v>512</v>
      </c>
      <c r="C391" s="49">
        <v>1292.8517999999999</v>
      </c>
      <c r="D391">
        <v>2020</v>
      </c>
      <c r="E391" s="50">
        <v>550522</v>
      </c>
      <c r="F391">
        <v>0</v>
      </c>
      <c r="G391" s="50">
        <v>45876</v>
      </c>
      <c r="H391" s="50">
        <v>550522</v>
      </c>
    </row>
    <row r="392" spans="1:8" x14ac:dyDescent="0.2">
      <c r="A392" s="67">
        <v>82101</v>
      </c>
      <c r="B392" t="s">
        <v>513</v>
      </c>
      <c r="C392">
        <v>388.25029999999998</v>
      </c>
      <c r="D392">
        <v>2021</v>
      </c>
      <c r="E392" s="50">
        <v>165325</v>
      </c>
      <c r="F392">
        <v>0</v>
      </c>
      <c r="G392" s="50">
        <v>13777</v>
      </c>
      <c r="H392" s="50">
        <v>165325</v>
      </c>
    </row>
    <row r="393" spans="1:8" x14ac:dyDescent="0.2">
      <c r="A393" s="67">
        <v>82105</v>
      </c>
      <c r="B393" t="s">
        <v>514</v>
      </c>
      <c r="C393">
        <v>56.8459</v>
      </c>
      <c r="D393">
        <v>2020</v>
      </c>
      <c r="E393" s="50">
        <v>24206</v>
      </c>
      <c r="F393">
        <v>0</v>
      </c>
      <c r="G393" s="50">
        <v>2017</v>
      </c>
      <c r="H393" s="50">
        <v>24206</v>
      </c>
    </row>
    <row r="394" spans="1:8" x14ac:dyDescent="0.2">
      <c r="A394" s="67">
        <v>82108</v>
      </c>
      <c r="B394" t="s">
        <v>515</v>
      </c>
      <c r="C394">
        <v>669.73180000000002</v>
      </c>
      <c r="D394">
        <v>2022</v>
      </c>
      <c r="E394" s="50">
        <v>285185</v>
      </c>
      <c r="F394">
        <v>0</v>
      </c>
      <c r="G394" s="50">
        <v>23765</v>
      </c>
      <c r="H394" s="50">
        <v>285185</v>
      </c>
    </row>
    <row r="395" spans="1:8" x14ac:dyDescent="0.2">
      <c r="A395" s="67">
        <v>83001</v>
      </c>
      <c r="B395" t="s">
        <v>516</v>
      </c>
      <c r="C395">
        <v>577.90160000000003</v>
      </c>
      <c r="D395">
        <v>2020</v>
      </c>
      <c r="E395" s="50">
        <v>246082</v>
      </c>
      <c r="F395">
        <v>0</v>
      </c>
      <c r="G395" s="50">
        <v>20507</v>
      </c>
      <c r="H395" s="50">
        <v>246082</v>
      </c>
    </row>
    <row r="396" spans="1:8" x14ac:dyDescent="0.2">
      <c r="A396" s="67">
        <v>83002</v>
      </c>
      <c r="B396" t="s">
        <v>517</v>
      </c>
      <c r="C396">
        <v>637.55129999999997</v>
      </c>
      <c r="D396">
        <v>2020</v>
      </c>
      <c r="E396" s="50">
        <v>271482</v>
      </c>
      <c r="F396">
        <v>0</v>
      </c>
      <c r="G396" s="50">
        <v>22623</v>
      </c>
      <c r="H396" s="50">
        <v>271482</v>
      </c>
    </row>
    <row r="397" spans="1:8" x14ac:dyDescent="0.2">
      <c r="A397" s="67">
        <v>83003</v>
      </c>
      <c r="B397" t="s">
        <v>518</v>
      </c>
      <c r="C397" s="49">
        <v>4052.8669</v>
      </c>
      <c r="D397">
        <v>2020</v>
      </c>
      <c r="E397" s="50">
        <v>1725792</v>
      </c>
      <c r="F397">
        <v>0</v>
      </c>
      <c r="G397" s="50">
        <v>143814</v>
      </c>
      <c r="H397" s="50">
        <v>1725792</v>
      </c>
    </row>
    <row r="398" spans="1:8" x14ac:dyDescent="0.2">
      <c r="A398" s="67">
        <v>83005</v>
      </c>
      <c r="B398" t="s">
        <v>519</v>
      </c>
      <c r="C398" s="49">
        <v>11347.0267</v>
      </c>
      <c r="D398">
        <v>2020</v>
      </c>
      <c r="E398" s="50">
        <v>4831791</v>
      </c>
      <c r="F398">
        <v>0</v>
      </c>
      <c r="G398" s="50">
        <v>402644</v>
      </c>
      <c r="H398" s="50">
        <v>4831791</v>
      </c>
    </row>
    <row r="399" spans="1:8" x14ac:dyDescent="0.2">
      <c r="A399" s="67">
        <v>84001</v>
      </c>
      <c r="B399" t="s">
        <v>520</v>
      </c>
      <c r="C399" s="49">
        <v>2716.6797999999999</v>
      </c>
      <c r="D399">
        <v>2020</v>
      </c>
      <c r="E399" s="50">
        <v>1156817</v>
      </c>
      <c r="F399">
        <v>0</v>
      </c>
      <c r="G399" s="50">
        <v>96400</v>
      </c>
      <c r="H399" s="50">
        <v>1156817</v>
      </c>
    </row>
    <row r="400" spans="1:8" x14ac:dyDescent="0.2">
      <c r="A400" s="67">
        <v>84002</v>
      </c>
      <c r="B400" t="s">
        <v>521</v>
      </c>
      <c r="C400">
        <v>329.09070000000003</v>
      </c>
      <c r="D400">
        <v>2020</v>
      </c>
      <c r="E400" s="50">
        <v>140133</v>
      </c>
      <c r="F400">
        <v>0</v>
      </c>
      <c r="G400" s="50">
        <v>11678</v>
      </c>
      <c r="H400" s="50">
        <v>140133</v>
      </c>
    </row>
    <row r="401" spans="1:8" x14ac:dyDescent="0.2">
      <c r="A401" s="67">
        <v>84003</v>
      </c>
      <c r="B401" t="s">
        <v>522</v>
      </c>
      <c r="C401">
        <v>251.94380000000001</v>
      </c>
      <c r="D401">
        <v>2022</v>
      </c>
      <c r="E401" s="50">
        <v>107283</v>
      </c>
      <c r="F401">
        <v>0</v>
      </c>
      <c r="G401" s="50">
        <v>8940</v>
      </c>
      <c r="H401" s="50">
        <v>107283</v>
      </c>
    </row>
    <row r="402" spans="1:8" x14ac:dyDescent="0.2">
      <c r="A402" s="67">
        <v>84004</v>
      </c>
      <c r="B402" t="s">
        <v>523</v>
      </c>
      <c r="C402">
        <v>353.42649999999998</v>
      </c>
      <c r="D402">
        <v>2022</v>
      </c>
      <c r="E402" s="50">
        <v>150496</v>
      </c>
      <c r="F402">
        <v>0</v>
      </c>
      <c r="G402" s="50">
        <v>12541</v>
      </c>
      <c r="H402" s="50">
        <v>150496</v>
      </c>
    </row>
    <row r="403" spans="1:8" x14ac:dyDescent="0.2">
      <c r="A403" s="67">
        <v>84005</v>
      </c>
      <c r="B403" t="s">
        <v>524</v>
      </c>
      <c r="C403">
        <v>512.54600000000005</v>
      </c>
      <c r="D403">
        <v>2022</v>
      </c>
      <c r="E403" s="50">
        <v>218252</v>
      </c>
      <c r="F403">
        <v>0</v>
      </c>
      <c r="G403" s="50">
        <v>18187</v>
      </c>
      <c r="H403" s="50">
        <v>218252</v>
      </c>
    </row>
    <row r="404" spans="1:8" x14ac:dyDescent="0.2">
      <c r="A404" s="67">
        <v>84006</v>
      </c>
      <c r="B404" t="s">
        <v>525</v>
      </c>
      <c r="C404">
        <v>751.14930000000004</v>
      </c>
      <c r="D404">
        <v>2020</v>
      </c>
      <c r="E404" s="50">
        <v>319854</v>
      </c>
      <c r="F404">
        <v>0</v>
      </c>
      <c r="G404" s="50">
        <v>26654</v>
      </c>
      <c r="H404" s="50">
        <v>319854</v>
      </c>
    </row>
    <row r="405" spans="1:8" x14ac:dyDescent="0.2">
      <c r="A405" s="67">
        <v>85043</v>
      </c>
      <c r="B405" t="s">
        <v>526</v>
      </c>
      <c r="C405">
        <v>61.442100000000003</v>
      </c>
      <c r="D405">
        <v>2021</v>
      </c>
      <c r="E405" s="50">
        <v>26163</v>
      </c>
      <c r="F405">
        <v>0</v>
      </c>
      <c r="G405" s="50">
        <v>2180</v>
      </c>
      <c r="H405" s="50">
        <v>26163</v>
      </c>
    </row>
    <row r="406" spans="1:8" x14ac:dyDescent="0.2">
      <c r="A406" s="67">
        <v>85044</v>
      </c>
      <c r="B406" t="s">
        <v>527</v>
      </c>
      <c r="C406">
        <v>471.31670000000003</v>
      </c>
      <c r="D406">
        <v>2020</v>
      </c>
      <c r="E406" s="50">
        <v>200696</v>
      </c>
      <c r="F406">
        <v>0</v>
      </c>
      <c r="G406" s="50">
        <v>16724</v>
      </c>
      <c r="H406" s="50">
        <v>200696</v>
      </c>
    </row>
    <row r="407" spans="1:8" x14ac:dyDescent="0.2">
      <c r="A407" s="67">
        <v>85045</v>
      </c>
      <c r="B407" t="s">
        <v>528</v>
      </c>
      <c r="C407">
        <v>574.24699999999996</v>
      </c>
      <c r="D407">
        <v>2020</v>
      </c>
      <c r="E407" s="50">
        <v>244526</v>
      </c>
      <c r="F407">
        <v>0</v>
      </c>
      <c r="G407" s="50">
        <v>20377</v>
      </c>
      <c r="H407" s="50">
        <v>244526</v>
      </c>
    </row>
    <row r="408" spans="1:8" x14ac:dyDescent="0.2">
      <c r="A408" s="67">
        <v>85046</v>
      </c>
      <c r="B408" t="s">
        <v>529</v>
      </c>
      <c r="C408" s="49">
        <v>4157.2819</v>
      </c>
      <c r="D408">
        <v>2020</v>
      </c>
      <c r="E408" s="50">
        <v>1770254</v>
      </c>
      <c r="F408">
        <v>0</v>
      </c>
      <c r="G408" s="50">
        <v>147519</v>
      </c>
      <c r="H408" s="50">
        <v>1770254</v>
      </c>
    </row>
    <row r="409" spans="1:8" x14ac:dyDescent="0.2">
      <c r="A409" s="67">
        <v>85048</v>
      </c>
      <c r="B409" t="s">
        <v>530</v>
      </c>
      <c r="C409">
        <v>835.07709999999997</v>
      </c>
      <c r="D409">
        <v>2020</v>
      </c>
      <c r="E409" s="50">
        <v>355593</v>
      </c>
      <c r="F409">
        <v>0</v>
      </c>
      <c r="G409" s="50">
        <v>29632</v>
      </c>
      <c r="H409" s="50">
        <v>355593</v>
      </c>
    </row>
    <row r="410" spans="1:8" x14ac:dyDescent="0.2">
      <c r="A410" s="67">
        <v>85049</v>
      </c>
      <c r="B410" t="s">
        <v>531</v>
      </c>
      <c r="C410">
        <v>529.47979999999995</v>
      </c>
      <c r="D410">
        <v>2020</v>
      </c>
      <c r="E410" s="50">
        <v>225463</v>
      </c>
      <c r="F410">
        <v>0</v>
      </c>
      <c r="G410" s="50">
        <v>18788</v>
      </c>
      <c r="H410" s="50">
        <v>225463</v>
      </c>
    </row>
    <row r="411" spans="1:8" x14ac:dyDescent="0.2">
      <c r="A411" s="67">
        <v>85050</v>
      </c>
      <c r="B411" t="s">
        <v>532</v>
      </c>
      <c r="C411" s="49">
        <v>1577.0835</v>
      </c>
      <c r="D411">
        <v>2020</v>
      </c>
      <c r="E411" s="50">
        <v>671554</v>
      </c>
      <c r="F411">
        <v>0</v>
      </c>
      <c r="G411" s="50">
        <v>55962</v>
      </c>
      <c r="H411" s="50">
        <v>671554</v>
      </c>
    </row>
    <row r="412" spans="1:8" x14ac:dyDescent="0.2">
      <c r="A412" s="67">
        <v>86100</v>
      </c>
      <c r="B412" t="s">
        <v>533</v>
      </c>
      <c r="C412">
        <v>637.15629999999999</v>
      </c>
      <c r="D412">
        <v>2020</v>
      </c>
      <c r="E412" s="50">
        <v>271314</v>
      </c>
      <c r="F412">
        <v>0</v>
      </c>
      <c r="G412" s="50">
        <v>22609</v>
      </c>
      <c r="H412" s="50">
        <v>271314</v>
      </c>
    </row>
    <row r="413" spans="1:8" x14ac:dyDescent="0.2">
      <c r="A413" s="67">
        <v>87083</v>
      </c>
      <c r="B413" t="s">
        <v>534</v>
      </c>
      <c r="C413">
        <v>753.76880000000006</v>
      </c>
      <c r="D413">
        <v>2022</v>
      </c>
      <c r="E413" s="50">
        <v>320970</v>
      </c>
      <c r="F413">
        <v>0</v>
      </c>
      <c r="G413" s="50">
        <v>26747</v>
      </c>
      <c r="H413" s="50">
        <v>320970</v>
      </c>
    </row>
    <row r="414" spans="1:8" x14ac:dyDescent="0.2">
      <c r="A414" s="67">
        <v>88072</v>
      </c>
      <c r="B414" t="s">
        <v>535</v>
      </c>
      <c r="C414">
        <v>347.38029999999998</v>
      </c>
      <c r="D414">
        <v>2020</v>
      </c>
      <c r="E414" s="50">
        <v>147921</v>
      </c>
      <c r="F414">
        <v>0</v>
      </c>
      <c r="G414" s="50">
        <v>12327</v>
      </c>
      <c r="H414" s="50">
        <v>147921</v>
      </c>
    </row>
    <row r="415" spans="1:8" x14ac:dyDescent="0.2">
      <c r="A415" s="67">
        <v>88073</v>
      </c>
      <c r="B415" t="s">
        <v>536</v>
      </c>
      <c r="C415">
        <v>122.26349999999999</v>
      </c>
      <c r="D415">
        <v>2020</v>
      </c>
      <c r="E415" s="50">
        <v>52062</v>
      </c>
      <c r="F415">
        <v>0</v>
      </c>
      <c r="G415" s="50">
        <v>4338</v>
      </c>
      <c r="H415" s="50">
        <v>52062</v>
      </c>
    </row>
    <row r="416" spans="1:8" x14ac:dyDescent="0.2">
      <c r="A416" s="67">
        <v>88075</v>
      </c>
      <c r="B416" t="s">
        <v>537</v>
      </c>
      <c r="C416">
        <v>191.4211</v>
      </c>
      <c r="D416">
        <v>2020</v>
      </c>
      <c r="E416" s="50">
        <v>81511</v>
      </c>
      <c r="F416">
        <v>0</v>
      </c>
      <c r="G416" s="50">
        <v>6792</v>
      </c>
      <c r="H416" s="50">
        <v>81511</v>
      </c>
    </row>
    <row r="417" spans="1:8" x14ac:dyDescent="0.2">
      <c r="A417" s="67">
        <v>88080</v>
      </c>
      <c r="B417" t="s">
        <v>538</v>
      </c>
      <c r="C417">
        <v>552.90750000000003</v>
      </c>
      <c r="D417">
        <v>2022</v>
      </c>
      <c r="E417" s="50">
        <v>235439</v>
      </c>
      <c r="F417">
        <v>0</v>
      </c>
      <c r="G417" s="50">
        <v>19620</v>
      </c>
      <c r="H417" s="50">
        <v>235439</v>
      </c>
    </row>
    <row r="418" spans="1:8" x14ac:dyDescent="0.2">
      <c r="A418" s="67">
        <v>88081</v>
      </c>
      <c r="B418" t="s">
        <v>539</v>
      </c>
      <c r="C418" s="49">
        <v>2026.6139000000001</v>
      </c>
      <c r="D418">
        <v>2020</v>
      </c>
      <c r="E418" s="50">
        <v>862973</v>
      </c>
      <c r="F418">
        <v>0</v>
      </c>
      <c r="G418" s="50">
        <v>71913</v>
      </c>
      <c r="H418" s="50">
        <v>862973</v>
      </c>
    </row>
    <row r="419" spans="1:8" x14ac:dyDescent="0.2">
      <c r="A419" s="67">
        <v>89080</v>
      </c>
      <c r="B419" t="s">
        <v>540</v>
      </c>
      <c r="C419" s="49">
        <v>1087.3126</v>
      </c>
      <c r="D419">
        <v>2020</v>
      </c>
      <c r="E419" s="50">
        <v>462999</v>
      </c>
      <c r="F419">
        <v>0</v>
      </c>
      <c r="G419" s="50">
        <v>38583</v>
      </c>
      <c r="H419" s="50">
        <v>462999</v>
      </c>
    </row>
    <row r="420" spans="1:8" x14ac:dyDescent="0.2">
      <c r="A420" s="67">
        <v>89087</v>
      </c>
      <c r="B420" t="s">
        <v>541</v>
      </c>
      <c r="C420">
        <v>257.00569999999999</v>
      </c>
      <c r="D420">
        <v>2020</v>
      </c>
      <c r="E420" s="50">
        <v>109438</v>
      </c>
      <c r="F420">
        <v>0</v>
      </c>
      <c r="G420" s="50">
        <v>9120</v>
      </c>
      <c r="H420" s="50">
        <v>109438</v>
      </c>
    </row>
    <row r="421" spans="1:8" x14ac:dyDescent="0.2">
      <c r="A421" s="67">
        <v>89088</v>
      </c>
      <c r="B421" t="s">
        <v>542</v>
      </c>
      <c r="C421">
        <v>199.92189999999999</v>
      </c>
      <c r="D421">
        <v>2020</v>
      </c>
      <c r="E421" s="50">
        <v>85131</v>
      </c>
      <c r="F421">
        <v>0</v>
      </c>
      <c r="G421" s="50">
        <v>7094</v>
      </c>
      <c r="H421" s="50">
        <v>85131</v>
      </c>
    </row>
    <row r="422" spans="1:8" x14ac:dyDescent="0.2">
      <c r="A422" s="67">
        <v>89089</v>
      </c>
      <c r="B422" t="s">
        <v>543</v>
      </c>
      <c r="C422" s="49">
        <v>1381.5831000000001</v>
      </c>
      <c r="D422">
        <v>2020</v>
      </c>
      <c r="E422" s="50">
        <v>588306</v>
      </c>
      <c r="F422">
        <v>0</v>
      </c>
      <c r="G422" s="50">
        <v>49025</v>
      </c>
      <c r="H422" s="50">
        <v>588306</v>
      </c>
    </row>
    <row r="423" spans="1:8" x14ac:dyDescent="0.2">
      <c r="A423" s="67">
        <v>90075</v>
      </c>
      <c r="B423" t="s">
        <v>544</v>
      </c>
      <c r="C423">
        <v>84.749600000000001</v>
      </c>
      <c r="D423">
        <v>2020</v>
      </c>
      <c r="E423" s="50">
        <v>36088</v>
      </c>
      <c r="F423">
        <v>0</v>
      </c>
      <c r="G423" s="50">
        <v>3007</v>
      </c>
      <c r="H423" s="50">
        <v>36088</v>
      </c>
    </row>
    <row r="424" spans="1:8" x14ac:dyDescent="0.2">
      <c r="A424" s="67">
        <v>90076</v>
      </c>
      <c r="B424" t="s">
        <v>545</v>
      </c>
      <c r="C424">
        <v>448.34879999999998</v>
      </c>
      <c r="D424">
        <v>2020</v>
      </c>
      <c r="E424" s="50">
        <v>190916</v>
      </c>
      <c r="F424">
        <v>0</v>
      </c>
      <c r="G424" s="50">
        <v>15909</v>
      </c>
      <c r="H424" s="50">
        <v>190916</v>
      </c>
    </row>
    <row r="425" spans="1:8" x14ac:dyDescent="0.2">
      <c r="A425" s="67">
        <v>90077</v>
      </c>
      <c r="B425" t="s">
        <v>546</v>
      </c>
      <c r="C425">
        <v>206.922</v>
      </c>
      <c r="D425">
        <v>2020</v>
      </c>
      <c r="E425" s="50">
        <v>88112</v>
      </c>
      <c r="F425">
        <v>0</v>
      </c>
      <c r="G425" s="50">
        <v>7343</v>
      </c>
      <c r="H425" s="50">
        <v>88112</v>
      </c>
    </row>
    <row r="426" spans="1:8" x14ac:dyDescent="0.2">
      <c r="A426" s="67">
        <v>90078</v>
      </c>
      <c r="B426" t="s">
        <v>547</v>
      </c>
      <c r="C426">
        <v>213.20070000000001</v>
      </c>
      <c r="D426">
        <v>2020</v>
      </c>
      <c r="E426" s="50">
        <v>90785</v>
      </c>
      <c r="F426">
        <v>0</v>
      </c>
      <c r="G426" s="50">
        <v>7565</v>
      </c>
      <c r="H426" s="50">
        <v>90785</v>
      </c>
    </row>
    <row r="427" spans="1:8" x14ac:dyDescent="0.2">
      <c r="A427" s="67">
        <v>91091</v>
      </c>
      <c r="B427" t="s">
        <v>548</v>
      </c>
      <c r="C427">
        <v>375.82769999999999</v>
      </c>
      <c r="D427">
        <v>2020</v>
      </c>
      <c r="E427" s="50">
        <v>160035</v>
      </c>
      <c r="F427">
        <v>0</v>
      </c>
      <c r="G427" s="50">
        <v>13336</v>
      </c>
      <c r="H427" s="50">
        <v>160035</v>
      </c>
    </row>
    <row r="428" spans="1:8" x14ac:dyDescent="0.2">
      <c r="A428" s="67">
        <v>91092</v>
      </c>
      <c r="B428" t="s">
        <v>549</v>
      </c>
      <c r="C428" s="49">
        <v>1456.8838000000001</v>
      </c>
      <c r="D428">
        <v>2020</v>
      </c>
      <c r="E428" s="50">
        <v>620370</v>
      </c>
      <c r="F428">
        <v>0</v>
      </c>
      <c r="G428" s="50">
        <v>51697</v>
      </c>
      <c r="H428" s="50">
        <v>620370</v>
      </c>
    </row>
    <row r="429" spans="1:8" x14ac:dyDescent="0.2">
      <c r="A429" s="67">
        <v>91093</v>
      </c>
      <c r="B429" t="s">
        <v>550</v>
      </c>
      <c r="C429">
        <v>135.21019999999999</v>
      </c>
      <c r="D429">
        <v>2020</v>
      </c>
      <c r="E429" s="50">
        <v>57575</v>
      </c>
      <c r="F429">
        <v>0</v>
      </c>
      <c r="G429" s="50">
        <v>4798</v>
      </c>
      <c r="H429" s="50">
        <v>57575</v>
      </c>
    </row>
    <row r="430" spans="1:8" x14ac:dyDescent="0.2">
      <c r="A430" s="67">
        <v>91095</v>
      </c>
      <c r="B430" t="s">
        <v>551</v>
      </c>
      <c r="C430">
        <v>127.3099</v>
      </c>
      <c r="D430">
        <v>2022</v>
      </c>
      <c r="E430" s="50">
        <v>54211</v>
      </c>
      <c r="F430">
        <v>0</v>
      </c>
      <c r="G430" s="50">
        <v>4518</v>
      </c>
      <c r="H430" s="50">
        <v>54211</v>
      </c>
    </row>
    <row r="431" spans="1:8" x14ac:dyDescent="0.2">
      <c r="A431" s="67">
        <v>92087</v>
      </c>
      <c r="B431" t="s">
        <v>552</v>
      </c>
      <c r="C431" s="49">
        <v>16633.2238</v>
      </c>
      <c r="D431">
        <v>2020</v>
      </c>
      <c r="E431" s="50">
        <v>7082759</v>
      </c>
      <c r="F431">
        <v>0</v>
      </c>
      <c r="G431" s="50">
        <v>590222</v>
      </c>
      <c r="H431" s="50">
        <v>7082759</v>
      </c>
    </row>
    <row r="432" spans="1:8" x14ac:dyDescent="0.2">
      <c r="A432" s="67">
        <v>92088</v>
      </c>
      <c r="B432" t="s">
        <v>553</v>
      </c>
      <c r="C432" s="49">
        <v>15806.6875</v>
      </c>
      <c r="D432">
        <v>2020</v>
      </c>
      <c r="E432" s="50">
        <v>6730804</v>
      </c>
      <c r="F432">
        <v>0</v>
      </c>
      <c r="G432" s="50">
        <v>560893</v>
      </c>
      <c r="H432" s="50">
        <v>6730804</v>
      </c>
    </row>
    <row r="433" spans="1:8" x14ac:dyDescent="0.2">
      <c r="A433" s="67">
        <v>92089</v>
      </c>
      <c r="B433" t="s">
        <v>554</v>
      </c>
      <c r="C433" s="49">
        <v>16406.765800000001</v>
      </c>
      <c r="D433">
        <v>2020</v>
      </c>
      <c r="E433" s="50">
        <v>6986329</v>
      </c>
      <c r="F433">
        <v>0</v>
      </c>
      <c r="G433" s="50">
        <v>582186</v>
      </c>
      <c r="H433" s="50">
        <v>6986329</v>
      </c>
    </row>
    <row r="434" spans="1:8" x14ac:dyDescent="0.2">
      <c r="A434" s="67">
        <v>92090</v>
      </c>
      <c r="B434" t="s">
        <v>555</v>
      </c>
      <c r="C434" s="49">
        <v>4446.4666999999999</v>
      </c>
      <c r="D434">
        <v>2020</v>
      </c>
      <c r="E434" s="50">
        <v>1893394</v>
      </c>
      <c r="F434">
        <v>0</v>
      </c>
      <c r="G434" s="50">
        <v>157781</v>
      </c>
      <c r="H434" s="50">
        <v>1893394</v>
      </c>
    </row>
    <row r="435" spans="1:8" x14ac:dyDescent="0.2">
      <c r="A435" s="67">
        <v>92091</v>
      </c>
      <c r="B435" t="s">
        <v>556</v>
      </c>
      <c r="C435" s="49">
        <v>1980.2403999999999</v>
      </c>
      <c r="D435">
        <v>2022</v>
      </c>
      <c r="E435" s="50">
        <v>843226</v>
      </c>
      <c r="F435">
        <v>0</v>
      </c>
      <c r="G435" s="50">
        <v>70268</v>
      </c>
      <c r="H435" s="50">
        <v>843226</v>
      </c>
    </row>
    <row r="436" spans="1:8" x14ac:dyDescent="0.2">
      <c r="A436" s="67">
        <v>93120</v>
      </c>
      <c r="B436" t="s">
        <v>557</v>
      </c>
      <c r="C436">
        <v>296.21359999999999</v>
      </c>
      <c r="D436">
        <v>2022</v>
      </c>
      <c r="E436" s="50">
        <v>126134</v>
      </c>
      <c r="F436">
        <v>0</v>
      </c>
      <c r="G436" s="50">
        <v>10511</v>
      </c>
      <c r="H436" s="50">
        <v>126134</v>
      </c>
    </row>
    <row r="437" spans="1:8" x14ac:dyDescent="0.2">
      <c r="A437" s="67">
        <v>93121</v>
      </c>
      <c r="B437" t="s">
        <v>558</v>
      </c>
      <c r="C437">
        <v>87.9161</v>
      </c>
      <c r="D437">
        <v>2020</v>
      </c>
      <c r="E437" s="50">
        <v>37436</v>
      </c>
      <c r="F437">
        <v>0</v>
      </c>
      <c r="G437" s="50">
        <v>3120</v>
      </c>
      <c r="H437" s="50">
        <v>37436</v>
      </c>
    </row>
    <row r="438" spans="1:8" x14ac:dyDescent="0.2">
      <c r="A438" s="67">
        <v>93123</v>
      </c>
      <c r="B438" t="s">
        <v>559</v>
      </c>
      <c r="C438">
        <v>391.15929999999997</v>
      </c>
      <c r="D438">
        <v>2020</v>
      </c>
      <c r="E438" s="50">
        <v>166563</v>
      </c>
      <c r="F438">
        <v>0</v>
      </c>
      <c r="G438" s="50">
        <v>13880</v>
      </c>
      <c r="H438" s="50">
        <v>166563</v>
      </c>
    </row>
    <row r="439" spans="1:8" x14ac:dyDescent="0.2">
      <c r="A439" s="67">
        <v>93124</v>
      </c>
      <c r="B439" t="s">
        <v>560</v>
      </c>
      <c r="C439">
        <v>434.6617</v>
      </c>
      <c r="D439">
        <v>2020</v>
      </c>
      <c r="E439" s="50">
        <v>185088</v>
      </c>
      <c r="F439">
        <v>0</v>
      </c>
      <c r="G439" s="50">
        <v>15424</v>
      </c>
      <c r="H439" s="50">
        <v>185088</v>
      </c>
    </row>
    <row r="440" spans="1:8" x14ac:dyDescent="0.2">
      <c r="A440" s="67">
        <v>94076</v>
      </c>
      <c r="B440" t="s">
        <v>561</v>
      </c>
      <c r="C440">
        <v>453.47649999999999</v>
      </c>
      <c r="D440">
        <v>2022</v>
      </c>
      <c r="E440" s="50">
        <v>193099</v>
      </c>
      <c r="F440">
        <v>0</v>
      </c>
      <c r="G440" s="50">
        <v>16091</v>
      </c>
      <c r="H440" s="50">
        <v>193099</v>
      </c>
    </row>
    <row r="441" spans="1:8" x14ac:dyDescent="0.2">
      <c r="A441" s="67">
        <v>94078</v>
      </c>
      <c r="B441" t="s">
        <v>562</v>
      </c>
      <c r="C441" s="49">
        <v>3785.2905000000001</v>
      </c>
      <c r="D441">
        <v>2020</v>
      </c>
      <c r="E441" s="50">
        <v>1611852</v>
      </c>
      <c r="F441">
        <v>0</v>
      </c>
      <c r="G441" s="50">
        <v>134319</v>
      </c>
      <c r="H441" s="50">
        <v>1611852</v>
      </c>
    </row>
    <row r="442" spans="1:8" x14ac:dyDescent="0.2">
      <c r="A442" s="67">
        <v>94083</v>
      </c>
      <c r="B442" t="s">
        <v>563</v>
      </c>
      <c r="C442" s="49">
        <v>2583.1017999999999</v>
      </c>
      <c r="D442">
        <v>2020</v>
      </c>
      <c r="E442" s="50">
        <v>1099936</v>
      </c>
      <c r="F442">
        <v>0</v>
      </c>
      <c r="G442" s="50">
        <v>91660</v>
      </c>
      <c r="H442" s="50">
        <v>1099936</v>
      </c>
    </row>
    <row r="443" spans="1:8" x14ac:dyDescent="0.2">
      <c r="A443" s="67">
        <v>94086</v>
      </c>
      <c r="B443" t="s">
        <v>564</v>
      </c>
      <c r="C443" s="49">
        <v>2072.6853999999998</v>
      </c>
      <c r="D443">
        <v>2020</v>
      </c>
      <c r="E443" s="50">
        <v>882591</v>
      </c>
      <c r="F443">
        <v>0</v>
      </c>
      <c r="G443" s="50">
        <v>73548</v>
      </c>
      <c r="H443" s="50">
        <v>882591</v>
      </c>
    </row>
    <row r="444" spans="1:8" x14ac:dyDescent="0.2">
      <c r="A444" s="67">
        <v>94087</v>
      </c>
      <c r="B444" t="s">
        <v>565</v>
      </c>
      <c r="C444">
        <v>967.86419999999998</v>
      </c>
      <c r="D444">
        <v>2020</v>
      </c>
      <c r="E444" s="50">
        <v>412136</v>
      </c>
      <c r="F444">
        <v>0</v>
      </c>
      <c r="G444" s="50">
        <v>34344</v>
      </c>
      <c r="H444" s="50">
        <v>412136</v>
      </c>
    </row>
    <row r="445" spans="1:8" x14ac:dyDescent="0.2">
      <c r="A445" s="67">
        <v>95059</v>
      </c>
      <c r="B445" t="s">
        <v>566</v>
      </c>
      <c r="C445" s="49">
        <v>1712.0374999999999</v>
      </c>
      <c r="D445">
        <v>2020</v>
      </c>
      <c r="E445" s="50">
        <v>729020</v>
      </c>
      <c r="F445">
        <v>0</v>
      </c>
      <c r="G445" s="50">
        <v>60751</v>
      </c>
      <c r="H445" s="50">
        <v>729020</v>
      </c>
    </row>
    <row r="446" spans="1:8" x14ac:dyDescent="0.2">
      <c r="A446" s="67">
        <v>96088</v>
      </c>
      <c r="B446" t="s">
        <v>567</v>
      </c>
      <c r="C446" s="49">
        <v>15197.6258</v>
      </c>
      <c r="D446">
        <v>2020</v>
      </c>
      <c r="E446" s="50">
        <v>6471453</v>
      </c>
      <c r="F446">
        <v>0</v>
      </c>
      <c r="G446" s="50">
        <v>539281</v>
      </c>
      <c r="H446" s="50">
        <v>6471453</v>
      </c>
    </row>
    <row r="447" spans="1:8" x14ac:dyDescent="0.2">
      <c r="A447" s="67">
        <v>96089</v>
      </c>
      <c r="B447" t="s">
        <v>568</v>
      </c>
      <c r="C447" s="49">
        <v>8315.1774999999998</v>
      </c>
      <c r="D447">
        <v>2020</v>
      </c>
      <c r="E447" s="50">
        <v>3540769</v>
      </c>
      <c r="F447">
        <v>0</v>
      </c>
      <c r="G447" s="50">
        <v>295060</v>
      </c>
      <c r="H447" s="50">
        <v>3540769</v>
      </c>
    </row>
    <row r="448" spans="1:8" x14ac:dyDescent="0.2">
      <c r="A448" s="67">
        <v>96090</v>
      </c>
      <c r="B448" t="s">
        <v>569</v>
      </c>
      <c r="C448" s="49">
        <v>5634.7957999999999</v>
      </c>
      <c r="D448">
        <v>2020</v>
      </c>
      <c r="E448" s="50">
        <v>2399409</v>
      </c>
      <c r="F448">
        <v>0</v>
      </c>
      <c r="G448" s="50">
        <v>199948</v>
      </c>
      <c r="H448" s="50">
        <v>2399409</v>
      </c>
    </row>
    <row r="449" spans="1:8" x14ac:dyDescent="0.2">
      <c r="A449" s="67">
        <v>96091</v>
      </c>
      <c r="B449" t="s">
        <v>570</v>
      </c>
      <c r="C449" s="49">
        <v>18657.268499999998</v>
      </c>
      <c r="D449">
        <v>2020</v>
      </c>
      <c r="E449" s="50">
        <v>7944638</v>
      </c>
      <c r="F449">
        <v>0</v>
      </c>
      <c r="G449" s="50">
        <v>662044</v>
      </c>
      <c r="H449" s="50">
        <v>7944638</v>
      </c>
    </row>
    <row r="450" spans="1:8" x14ac:dyDescent="0.2">
      <c r="A450" s="67">
        <v>96092</v>
      </c>
      <c r="B450" t="s">
        <v>571</v>
      </c>
      <c r="C450" s="49">
        <v>5443.2389000000003</v>
      </c>
      <c r="D450">
        <v>2020</v>
      </c>
      <c r="E450" s="50">
        <v>2317840</v>
      </c>
      <c r="F450">
        <v>0</v>
      </c>
      <c r="G450" s="50">
        <v>193151</v>
      </c>
      <c r="H450" s="50">
        <v>2317840</v>
      </c>
    </row>
    <row r="451" spans="1:8" x14ac:dyDescent="0.2">
      <c r="A451" s="67">
        <v>96093</v>
      </c>
      <c r="B451" t="s">
        <v>572</v>
      </c>
      <c r="C451" s="49">
        <v>6671.4584000000004</v>
      </c>
      <c r="D451">
        <v>2020</v>
      </c>
      <c r="E451" s="50">
        <v>2840840</v>
      </c>
      <c r="F451">
        <v>0</v>
      </c>
      <c r="G451" s="50">
        <v>236734</v>
      </c>
      <c r="H451" s="50">
        <v>2840840</v>
      </c>
    </row>
    <row r="452" spans="1:8" x14ac:dyDescent="0.2">
      <c r="A452" s="67">
        <v>96094</v>
      </c>
      <c r="B452" t="s">
        <v>573</v>
      </c>
      <c r="C452" s="49">
        <v>9176.5432000000001</v>
      </c>
      <c r="D452">
        <v>2020</v>
      </c>
      <c r="E452" s="50">
        <v>3907556</v>
      </c>
      <c r="F452">
        <v>0</v>
      </c>
      <c r="G452" s="50">
        <v>325625</v>
      </c>
      <c r="H452" s="50">
        <v>3907556</v>
      </c>
    </row>
    <row r="453" spans="1:8" x14ac:dyDescent="0.2">
      <c r="A453" s="67">
        <v>96095</v>
      </c>
      <c r="B453" t="s">
        <v>574</v>
      </c>
      <c r="C453" s="49">
        <v>15498.8493</v>
      </c>
      <c r="D453">
        <v>2020</v>
      </c>
      <c r="E453" s="50">
        <v>6599720</v>
      </c>
      <c r="F453">
        <v>0</v>
      </c>
      <c r="G453" s="50">
        <v>549969</v>
      </c>
      <c r="H453" s="50">
        <v>6599720</v>
      </c>
    </row>
    <row r="454" spans="1:8" x14ac:dyDescent="0.2">
      <c r="A454" s="67">
        <v>96098</v>
      </c>
      <c r="B454" t="s">
        <v>575</v>
      </c>
      <c r="C454" s="49">
        <v>2372.1556</v>
      </c>
      <c r="D454">
        <v>2020</v>
      </c>
      <c r="E454" s="50">
        <v>1010111</v>
      </c>
      <c r="F454">
        <v>0</v>
      </c>
      <c r="G454" s="50">
        <v>84175</v>
      </c>
      <c r="H454" s="50">
        <v>1010111</v>
      </c>
    </row>
    <row r="455" spans="1:8" x14ac:dyDescent="0.2">
      <c r="A455" s="67">
        <v>96099</v>
      </c>
      <c r="B455" t="s">
        <v>576</v>
      </c>
      <c r="C455" s="49">
        <v>1563.0576000000001</v>
      </c>
      <c r="D455">
        <v>2020</v>
      </c>
      <c r="E455" s="50">
        <v>665581</v>
      </c>
      <c r="F455">
        <v>0</v>
      </c>
      <c r="G455" s="50">
        <v>55464</v>
      </c>
      <c r="H455" s="50">
        <v>665581</v>
      </c>
    </row>
    <row r="456" spans="1:8" x14ac:dyDescent="0.2">
      <c r="A456" s="67">
        <v>96101</v>
      </c>
      <c r="B456" t="s">
        <v>577</v>
      </c>
      <c r="C456">
        <v>650.26739999999995</v>
      </c>
      <c r="D456">
        <v>2022</v>
      </c>
      <c r="E456" s="50">
        <v>276897</v>
      </c>
      <c r="F456">
        <v>0</v>
      </c>
      <c r="G456" s="50">
        <v>23074</v>
      </c>
      <c r="H456" s="50">
        <v>276897</v>
      </c>
    </row>
    <row r="457" spans="1:8" x14ac:dyDescent="0.2">
      <c r="A457" s="67">
        <v>96102</v>
      </c>
      <c r="B457" t="s">
        <v>578</v>
      </c>
      <c r="C457" s="49">
        <v>2263.703</v>
      </c>
      <c r="D457">
        <v>2020</v>
      </c>
      <c r="E457" s="50">
        <v>963930</v>
      </c>
      <c r="F457">
        <v>0</v>
      </c>
      <c r="G457" s="50">
        <v>80326</v>
      </c>
      <c r="H457" s="50">
        <v>963930</v>
      </c>
    </row>
    <row r="458" spans="1:8" x14ac:dyDescent="0.2">
      <c r="A458" s="67">
        <v>96103</v>
      </c>
      <c r="B458" t="s">
        <v>579</v>
      </c>
      <c r="C458" s="49">
        <v>1224.6103000000001</v>
      </c>
      <c r="D458">
        <v>2020</v>
      </c>
      <c r="E458" s="50">
        <v>521464</v>
      </c>
      <c r="F458">
        <v>0</v>
      </c>
      <c r="G458" s="50">
        <v>43455</v>
      </c>
      <c r="H458" s="50">
        <v>521464</v>
      </c>
    </row>
    <row r="459" spans="1:8" x14ac:dyDescent="0.2">
      <c r="A459" s="67">
        <v>96104</v>
      </c>
      <c r="B459" t="s">
        <v>580</v>
      </c>
      <c r="C459" s="49">
        <v>2327.9863999999998</v>
      </c>
      <c r="D459">
        <v>2020</v>
      </c>
      <c r="E459" s="50">
        <v>991303</v>
      </c>
      <c r="F459">
        <v>0</v>
      </c>
      <c r="G459" s="50">
        <v>82608</v>
      </c>
      <c r="H459" s="50">
        <v>991303</v>
      </c>
    </row>
    <row r="460" spans="1:8" x14ac:dyDescent="0.2">
      <c r="A460" s="67">
        <v>96106</v>
      </c>
      <c r="B460" t="s">
        <v>581</v>
      </c>
      <c r="C460" s="49">
        <v>3969.0731000000001</v>
      </c>
      <c r="D460">
        <v>2020</v>
      </c>
      <c r="E460" s="50">
        <v>1690111</v>
      </c>
      <c r="F460">
        <v>0</v>
      </c>
      <c r="G460" s="50">
        <v>140841</v>
      </c>
      <c r="H460" s="50">
        <v>1690111</v>
      </c>
    </row>
    <row r="461" spans="1:8" x14ac:dyDescent="0.2">
      <c r="A461" s="67">
        <v>96107</v>
      </c>
      <c r="B461" t="s">
        <v>582</v>
      </c>
      <c r="C461" s="49">
        <v>1353.6922999999999</v>
      </c>
      <c r="D461">
        <v>2020</v>
      </c>
      <c r="E461" s="50">
        <v>576429</v>
      </c>
      <c r="F461">
        <v>0</v>
      </c>
      <c r="G461" s="50">
        <v>48035</v>
      </c>
      <c r="H461" s="50">
        <v>576429</v>
      </c>
    </row>
    <row r="462" spans="1:8" x14ac:dyDescent="0.2">
      <c r="A462" s="67">
        <v>96109</v>
      </c>
      <c r="B462" t="s">
        <v>759</v>
      </c>
      <c r="C462" s="49">
        <v>2920.5070999999998</v>
      </c>
      <c r="D462">
        <v>2020</v>
      </c>
      <c r="E462" s="50">
        <v>1243610</v>
      </c>
      <c r="F462">
        <v>0</v>
      </c>
      <c r="G462" s="50">
        <v>103633</v>
      </c>
      <c r="H462" s="50">
        <v>1243610</v>
      </c>
    </row>
    <row r="463" spans="1:8" x14ac:dyDescent="0.2">
      <c r="A463" s="67">
        <v>96110</v>
      </c>
      <c r="B463" t="s">
        <v>584</v>
      </c>
      <c r="C463" s="49">
        <v>5769.0222000000003</v>
      </c>
      <c r="D463">
        <v>2020</v>
      </c>
      <c r="E463" s="50">
        <v>2456565</v>
      </c>
      <c r="F463">
        <v>0</v>
      </c>
      <c r="G463" s="50">
        <v>204711</v>
      </c>
      <c r="H463" s="50">
        <v>2456565</v>
      </c>
    </row>
    <row r="464" spans="1:8" x14ac:dyDescent="0.2">
      <c r="A464" s="67">
        <v>96111</v>
      </c>
      <c r="B464" t="s">
        <v>585</v>
      </c>
      <c r="C464" s="49">
        <v>4746.8316999999997</v>
      </c>
      <c r="D464">
        <v>2020</v>
      </c>
      <c r="E464" s="50">
        <v>2021296</v>
      </c>
      <c r="F464">
        <v>0</v>
      </c>
      <c r="G464" s="50">
        <v>168439</v>
      </c>
      <c r="H464" s="50">
        <v>2021296</v>
      </c>
    </row>
    <row r="465" spans="1:8" x14ac:dyDescent="0.2">
      <c r="A465" s="67">
        <v>96112</v>
      </c>
      <c r="B465" t="s">
        <v>586</v>
      </c>
      <c r="C465" s="49">
        <v>2307.4769999999999</v>
      </c>
      <c r="D465">
        <v>2020</v>
      </c>
      <c r="E465" s="50">
        <v>982570</v>
      </c>
      <c r="F465">
        <v>0</v>
      </c>
      <c r="G465" s="50">
        <v>81880</v>
      </c>
      <c r="H465" s="50">
        <v>982570</v>
      </c>
    </row>
    <row r="466" spans="1:8" x14ac:dyDescent="0.2">
      <c r="A466" s="67">
        <v>96113</v>
      </c>
      <c r="B466" t="s">
        <v>587</v>
      </c>
      <c r="C466">
        <v>670.04560000000004</v>
      </c>
      <c r="D466">
        <v>2020</v>
      </c>
      <c r="E466" s="50">
        <v>285319</v>
      </c>
      <c r="F466">
        <v>0</v>
      </c>
      <c r="G466" s="50">
        <v>23776</v>
      </c>
      <c r="H466" s="50">
        <v>285319</v>
      </c>
    </row>
    <row r="467" spans="1:8" x14ac:dyDescent="0.2">
      <c r="A467" s="67">
        <v>96114</v>
      </c>
      <c r="B467" t="s">
        <v>588</v>
      </c>
      <c r="C467" s="49">
        <v>4220.6103999999996</v>
      </c>
      <c r="D467">
        <v>2020</v>
      </c>
      <c r="E467" s="50">
        <v>1797220</v>
      </c>
      <c r="F467">
        <v>0</v>
      </c>
      <c r="G467" s="50">
        <v>149766</v>
      </c>
      <c r="H467" s="50">
        <v>1797220</v>
      </c>
    </row>
    <row r="468" spans="1:8" x14ac:dyDescent="0.2">
      <c r="A468" s="67">
        <v>96119</v>
      </c>
      <c r="B468" t="s">
        <v>589</v>
      </c>
      <c r="C468" s="49">
        <v>2411.0050000000001</v>
      </c>
      <c r="D468">
        <v>2021</v>
      </c>
      <c r="E468" s="50">
        <v>1026654</v>
      </c>
      <c r="F468">
        <v>0</v>
      </c>
      <c r="G468" s="50">
        <v>85553</v>
      </c>
      <c r="H468" s="50">
        <v>1026654</v>
      </c>
    </row>
    <row r="469" spans="1:8" x14ac:dyDescent="0.2">
      <c r="A469" s="67">
        <v>96121</v>
      </c>
      <c r="B469" t="s">
        <v>590</v>
      </c>
      <c r="C469" s="49">
        <v>3412.4924000000001</v>
      </c>
      <c r="D469">
        <v>2020</v>
      </c>
      <c r="E469" s="50">
        <v>1453107</v>
      </c>
      <c r="F469">
        <v>0</v>
      </c>
      <c r="G469" s="50">
        <v>121091</v>
      </c>
      <c r="H469" s="50">
        <v>1453107</v>
      </c>
    </row>
    <row r="470" spans="1:8" x14ac:dyDescent="0.2">
      <c r="A470" s="67">
        <v>96901</v>
      </c>
      <c r="B470" t="s">
        <v>1102</v>
      </c>
      <c r="C470">
        <v>0</v>
      </c>
      <c r="D470">
        <v>2022</v>
      </c>
      <c r="E470">
        <v>0</v>
      </c>
      <c r="F470">
        <v>0</v>
      </c>
      <c r="G470">
        <v>0</v>
      </c>
      <c r="H470">
        <v>0</v>
      </c>
    </row>
    <row r="471" spans="1:8" x14ac:dyDescent="0.2">
      <c r="A471" s="67">
        <v>97116</v>
      </c>
      <c r="B471" t="s">
        <v>164</v>
      </c>
      <c r="C471">
        <v>74.143600000000006</v>
      </c>
      <c r="D471">
        <v>2022</v>
      </c>
      <c r="E471" s="50">
        <v>31572</v>
      </c>
      <c r="F471">
        <v>0</v>
      </c>
      <c r="G471" s="50">
        <v>2631</v>
      </c>
      <c r="H471" s="50">
        <v>31572</v>
      </c>
    </row>
    <row r="472" spans="1:8" x14ac:dyDescent="0.2">
      <c r="A472" s="67">
        <v>97118</v>
      </c>
      <c r="B472" t="s">
        <v>591</v>
      </c>
      <c r="C472">
        <v>72.108199999999997</v>
      </c>
      <c r="D472">
        <v>2022</v>
      </c>
      <c r="E472" s="50">
        <v>30705</v>
      </c>
      <c r="F472">
        <v>0</v>
      </c>
      <c r="G472" s="50">
        <v>2559</v>
      </c>
      <c r="H472" s="50">
        <v>30705</v>
      </c>
    </row>
    <row r="473" spans="1:8" x14ac:dyDescent="0.2">
      <c r="A473" s="67">
        <v>97119</v>
      </c>
      <c r="B473" t="s">
        <v>592</v>
      </c>
      <c r="C473">
        <v>65.543300000000002</v>
      </c>
      <c r="D473">
        <v>2020</v>
      </c>
      <c r="E473" s="50">
        <v>27910</v>
      </c>
      <c r="F473">
        <v>0</v>
      </c>
      <c r="G473" s="50">
        <v>2326</v>
      </c>
      <c r="H473" s="50">
        <v>27910</v>
      </c>
    </row>
    <row r="474" spans="1:8" x14ac:dyDescent="0.2">
      <c r="A474" s="67">
        <v>97122</v>
      </c>
      <c r="B474" t="s">
        <v>593</v>
      </c>
      <c r="C474">
        <v>75.388900000000007</v>
      </c>
      <c r="D474">
        <v>2022</v>
      </c>
      <c r="E474" s="50">
        <v>32102</v>
      </c>
      <c r="F474">
        <v>0</v>
      </c>
      <c r="G474" s="50">
        <v>2675</v>
      </c>
      <c r="H474" s="50">
        <v>32102</v>
      </c>
    </row>
    <row r="475" spans="1:8" x14ac:dyDescent="0.2">
      <c r="A475" s="67">
        <v>97127</v>
      </c>
      <c r="B475" t="s">
        <v>594</v>
      </c>
      <c r="C475">
        <v>45.510300000000001</v>
      </c>
      <c r="D475">
        <v>2020</v>
      </c>
      <c r="E475" s="50">
        <v>19379</v>
      </c>
      <c r="F475">
        <v>0</v>
      </c>
      <c r="G475" s="50">
        <v>1615</v>
      </c>
      <c r="H475" s="50">
        <v>19379</v>
      </c>
    </row>
    <row r="476" spans="1:8" x14ac:dyDescent="0.2">
      <c r="A476" s="67">
        <v>97129</v>
      </c>
      <c r="B476" t="s">
        <v>595</v>
      </c>
      <c r="C476" s="49">
        <v>2348.8715000000002</v>
      </c>
      <c r="D476">
        <v>2020</v>
      </c>
      <c r="E476" s="50">
        <v>1000196</v>
      </c>
      <c r="F476">
        <v>0</v>
      </c>
      <c r="G476" s="50">
        <v>83349</v>
      </c>
      <c r="H476" s="50">
        <v>1000196</v>
      </c>
    </row>
    <row r="477" spans="1:8" x14ac:dyDescent="0.2">
      <c r="A477" s="67">
        <v>97130</v>
      </c>
      <c r="B477" t="s">
        <v>596</v>
      </c>
      <c r="C477">
        <v>300.84649999999999</v>
      </c>
      <c r="D477">
        <v>2020</v>
      </c>
      <c r="E477" s="50">
        <v>128106</v>
      </c>
      <c r="F477">
        <v>0</v>
      </c>
      <c r="G477" s="50">
        <v>10675</v>
      </c>
      <c r="H477" s="50">
        <v>128106</v>
      </c>
    </row>
    <row r="478" spans="1:8" x14ac:dyDescent="0.2">
      <c r="A478" s="67">
        <v>97131</v>
      </c>
      <c r="B478" t="s">
        <v>597</v>
      </c>
      <c r="C478">
        <v>407.84539999999998</v>
      </c>
      <c r="D478">
        <v>2020</v>
      </c>
      <c r="E478" s="50">
        <v>173669</v>
      </c>
      <c r="F478">
        <v>0</v>
      </c>
      <c r="G478" s="50">
        <v>14472</v>
      </c>
      <c r="H478" s="50">
        <v>173669</v>
      </c>
    </row>
    <row r="479" spans="1:8" x14ac:dyDescent="0.2">
      <c r="A479" s="67">
        <v>98080</v>
      </c>
      <c r="B479" t="s">
        <v>598</v>
      </c>
      <c r="C479">
        <v>537.68219999999997</v>
      </c>
      <c r="D479">
        <v>2020</v>
      </c>
      <c r="E479" s="50">
        <v>228956</v>
      </c>
      <c r="F479">
        <v>0</v>
      </c>
      <c r="G479" s="50">
        <v>19079</v>
      </c>
      <c r="H479" s="50">
        <v>228956</v>
      </c>
    </row>
    <row r="480" spans="1:8" x14ac:dyDescent="0.2">
      <c r="A480" s="67">
        <v>99082</v>
      </c>
      <c r="B480" t="s">
        <v>600</v>
      </c>
      <c r="C480">
        <v>513.17499999999995</v>
      </c>
      <c r="D480">
        <v>2020</v>
      </c>
      <c r="E480" s="50">
        <v>218520</v>
      </c>
      <c r="F480">
        <v>0</v>
      </c>
      <c r="G480" s="50">
        <v>18210</v>
      </c>
      <c r="H480" s="50">
        <v>218520</v>
      </c>
    </row>
    <row r="481" spans="1:8" x14ac:dyDescent="0.2">
      <c r="A481" s="67">
        <v>100059</v>
      </c>
      <c r="B481" t="s">
        <v>601</v>
      </c>
      <c r="C481">
        <v>816.96550000000002</v>
      </c>
      <c r="D481">
        <v>2020</v>
      </c>
      <c r="E481" s="50">
        <v>347880</v>
      </c>
      <c r="F481">
        <v>0</v>
      </c>
      <c r="G481" s="50">
        <v>28990</v>
      </c>
      <c r="H481" s="50">
        <v>347880</v>
      </c>
    </row>
    <row r="482" spans="1:8" x14ac:dyDescent="0.2">
      <c r="A482" s="67">
        <v>100060</v>
      </c>
      <c r="B482" t="s">
        <v>602</v>
      </c>
      <c r="C482">
        <v>609.50279999999998</v>
      </c>
      <c r="D482">
        <v>2021</v>
      </c>
      <c r="E482" s="50">
        <v>259538</v>
      </c>
      <c r="F482">
        <v>0</v>
      </c>
      <c r="G482" s="50">
        <v>21628</v>
      </c>
      <c r="H482" s="50">
        <v>259538</v>
      </c>
    </row>
    <row r="483" spans="1:8" x14ac:dyDescent="0.2">
      <c r="A483" s="67">
        <v>100061</v>
      </c>
      <c r="B483" t="s">
        <v>603</v>
      </c>
      <c r="C483">
        <v>880.96969999999999</v>
      </c>
      <c r="D483">
        <v>2020</v>
      </c>
      <c r="E483" s="50">
        <v>375135</v>
      </c>
      <c r="F483">
        <v>0</v>
      </c>
      <c r="G483" s="50">
        <v>31261</v>
      </c>
      <c r="H483" s="50">
        <v>375135</v>
      </c>
    </row>
    <row r="484" spans="1:8" x14ac:dyDescent="0.2">
      <c r="A484" s="67">
        <v>100062</v>
      </c>
      <c r="B484" t="s">
        <v>604</v>
      </c>
      <c r="C484">
        <v>248.3691</v>
      </c>
      <c r="D484">
        <v>2022</v>
      </c>
      <c r="E484" s="50">
        <v>105761</v>
      </c>
      <c r="F484">
        <v>0</v>
      </c>
      <c r="G484" s="50">
        <v>8813</v>
      </c>
      <c r="H484" s="50">
        <v>105761</v>
      </c>
    </row>
    <row r="485" spans="1:8" x14ac:dyDescent="0.2">
      <c r="A485" s="67">
        <v>100063</v>
      </c>
      <c r="B485" t="s">
        <v>605</v>
      </c>
      <c r="C485" s="49">
        <v>3090.8431999999998</v>
      </c>
      <c r="D485">
        <v>2020</v>
      </c>
      <c r="E485" s="50">
        <v>1316143</v>
      </c>
      <c r="F485">
        <v>0</v>
      </c>
      <c r="G485" s="50">
        <v>109677</v>
      </c>
      <c r="H485" s="50">
        <v>1316143</v>
      </c>
    </row>
    <row r="486" spans="1:8" x14ac:dyDescent="0.2">
      <c r="A486" s="67">
        <v>100064</v>
      </c>
      <c r="B486" t="s">
        <v>606</v>
      </c>
      <c r="C486">
        <v>157.98570000000001</v>
      </c>
      <c r="D486">
        <v>2022</v>
      </c>
      <c r="E486" s="50">
        <v>67273</v>
      </c>
      <c r="F486">
        <v>0</v>
      </c>
      <c r="G486" s="50">
        <v>5606</v>
      </c>
      <c r="H486" s="50">
        <v>67273</v>
      </c>
    </row>
    <row r="487" spans="1:8" x14ac:dyDescent="0.2">
      <c r="A487" s="67">
        <v>100065</v>
      </c>
      <c r="B487" t="s">
        <v>607</v>
      </c>
      <c r="C487">
        <v>345.17329999999998</v>
      </c>
      <c r="D487">
        <v>2020</v>
      </c>
      <c r="E487" s="50">
        <v>146982</v>
      </c>
      <c r="F487">
        <v>0</v>
      </c>
      <c r="G487" s="50">
        <v>12248</v>
      </c>
      <c r="H487" s="50">
        <v>146982</v>
      </c>
    </row>
    <row r="488" spans="1:8" x14ac:dyDescent="0.2">
      <c r="A488" s="67">
        <v>101105</v>
      </c>
      <c r="B488" t="s">
        <v>608</v>
      </c>
      <c r="C488">
        <v>459.58780000000002</v>
      </c>
      <c r="D488">
        <v>2022</v>
      </c>
      <c r="E488" s="50">
        <v>195702</v>
      </c>
      <c r="F488">
        <v>0</v>
      </c>
      <c r="G488" s="50">
        <v>16308</v>
      </c>
      <c r="H488" s="50">
        <v>195702</v>
      </c>
    </row>
    <row r="489" spans="1:8" x14ac:dyDescent="0.2">
      <c r="A489" s="67">
        <v>101107</v>
      </c>
      <c r="B489" t="s">
        <v>609</v>
      </c>
      <c r="C489">
        <v>273.95920000000001</v>
      </c>
      <c r="D489">
        <v>2020</v>
      </c>
      <c r="E489" s="50">
        <v>116657</v>
      </c>
      <c r="F489">
        <v>0</v>
      </c>
      <c r="G489" s="50">
        <v>9721</v>
      </c>
      <c r="H489" s="50">
        <v>116657</v>
      </c>
    </row>
    <row r="490" spans="1:8" x14ac:dyDescent="0.2">
      <c r="A490" s="67">
        <v>102081</v>
      </c>
      <c r="B490" t="s">
        <v>610</v>
      </c>
      <c r="C490">
        <v>262.97239999999999</v>
      </c>
      <c r="D490">
        <v>2022</v>
      </c>
      <c r="E490" s="50">
        <v>111979</v>
      </c>
      <c r="F490">
        <v>0</v>
      </c>
      <c r="G490" s="50">
        <v>9331</v>
      </c>
      <c r="H490" s="50">
        <v>111979</v>
      </c>
    </row>
    <row r="491" spans="1:8" x14ac:dyDescent="0.2">
      <c r="A491" s="67">
        <v>102085</v>
      </c>
      <c r="B491" t="s">
        <v>611</v>
      </c>
      <c r="C491">
        <v>621.9991</v>
      </c>
      <c r="D491">
        <v>2022</v>
      </c>
      <c r="E491" s="50">
        <v>264860</v>
      </c>
      <c r="F491">
        <v>0</v>
      </c>
      <c r="G491" s="50">
        <v>22071</v>
      </c>
      <c r="H491" s="50">
        <v>264860</v>
      </c>
    </row>
    <row r="492" spans="1:8" x14ac:dyDescent="0.2">
      <c r="A492" s="67">
        <v>103127</v>
      </c>
      <c r="B492" t="s">
        <v>612</v>
      </c>
      <c r="C492">
        <v>263.37759999999997</v>
      </c>
      <c r="D492">
        <v>2020</v>
      </c>
      <c r="E492" s="50">
        <v>112151</v>
      </c>
      <c r="F492">
        <v>0</v>
      </c>
      <c r="G492" s="50">
        <v>9346</v>
      </c>
      <c r="H492" s="50">
        <v>112151</v>
      </c>
    </row>
    <row r="493" spans="1:8" x14ac:dyDescent="0.2">
      <c r="A493" s="67">
        <v>103128</v>
      </c>
      <c r="B493" t="s">
        <v>613</v>
      </c>
      <c r="C493">
        <v>216.2723</v>
      </c>
      <c r="D493">
        <v>2020</v>
      </c>
      <c r="E493" s="50">
        <v>92093</v>
      </c>
      <c r="F493">
        <v>0</v>
      </c>
      <c r="G493" s="50">
        <v>7674</v>
      </c>
      <c r="H493" s="50">
        <v>92093</v>
      </c>
    </row>
    <row r="494" spans="1:8" x14ac:dyDescent="0.2">
      <c r="A494" s="67">
        <v>103129</v>
      </c>
      <c r="B494" t="s">
        <v>614</v>
      </c>
      <c r="C494">
        <v>425.89260000000002</v>
      </c>
      <c r="D494">
        <v>2020</v>
      </c>
      <c r="E494" s="50">
        <v>181354</v>
      </c>
      <c r="F494">
        <v>0</v>
      </c>
      <c r="G494" s="50">
        <v>15113</v>
      </c>
      <c r="H494" s="50">
        <v>181354</v>
      </c>
    </row>
    <row r="495" spans="1:8" x14ac:dyDescent="0.2">
      <c r="A495" s="67">
        <v>103130</v>
      </c>
      <c r="B495" t="s">
        <v>615</v>
      </c>
      <c r="C495">
        <v>762.50519999999995</v>
      </c>
      <c r="D495">
        <v>2020</v>
      </c>
      <c r="E495" s="50">
        <v>324690</v>
      </c>
      <c r="F495">
        <v>0</v>
      </c>
      <c r="G495" s="50">
        <v>27057</v>
      </c>
      <c r="H495" s="50">
        <v>324690</v>
      </c>
    </row>
    <row r="496" spans="1:8" x14ac:dyDescent="0.2">
      <c r="A496" s="67">
        <v>103131</v>
      </c>
      <c r="B496" t="s">
        <v>616</v>
      </c>
      <c r="C496">
        <v>601.20159999999998</v>
      </c>
      <c r="D496">
        <v>2020</v>
      </c>
      <c r="E496" s="50">
        <v>256004</v>
      </c>
      <c r="F496">
        <v>0</v>
      </c>
      <c r="G496" s="50">
        <v>21333</v>
      </c>
      <c r="H496" s="50">
        <v>256004</v>
      </c>
    </row>
    <row r="497" spans="1:8" x14ac:dyDescent="0.2">
      <c r="A497" s="67">
        <v>103132</v>
      </c>
      <c r="B497" t="s">
        <v>617</v>
      </c>
      <c r="C497" s="49">
        <v>2012.5838000000001</v>
      </c>
      <c r="D497">
        <v>2020</v>
      </c>
      <c r="E497" s="50">
        <v>856998</v>
      </c>
      <c r="F497">
        <v>0</v>
      </c>
      <c r="G497" s="50">
        <v>71416</v>
      </c>
      <c r="H497" s="50">
        <v>856998</v>
      </c>
    </row>
    <row r="498" spans="1:8" x14ac:dyDescent="0.2">
      <c r="A498" s="67">
        <v>103135</v>
      </c>
      <c r="B498" t="s">
        <v>618</v>
      </c>
      <c r="C498">
        <v>504.798</v>
      </c>
      <c r="D498">
        <v>2020</v>
      </c>
      <c r="E498" s="50">
        <v>214953</v>
      </c>
      <c r="F498">
        <v>0</v>
      </c>
      <c r="G498" s="50">
        <v>17913</v>
      </c>
      <c r="H498" s="50">
        <v>214953</v>
      </c>
    </row>
    <row r="499" spans="1:8" x14ac:dyDescent="0.2">
      <c r="A499" s="67">
        <v>104041</v>
      </c>
      <c r="B499" t="s">
        <v>619</v>
      </c>
      <c r="C499">
        <v>202.55179999999999</v>
      </c>
      <c r="D499">
        <v>2020</v>
      </c>
      <c r="E499" s="50">
        <v>86251</v>
      </c>
      <c r="F499">
        <v>0</v>
      </c>
      <c r="G499" s="50">
        <v>7187</v>
      </c>
      <c r="H499" s="50">
        <v>86251</v>
      </c>
    </row>
    <row r="500" spans="1:8" x14ac:dyDescent="0.2">
      <c r="A500" s="67">
        <v>104042</v>
      </c>
      <c r="B500" t="s">
        <v>620</v>
      </c>
      <c r="C500">
        <v>480.97359999999998</v>
      </c>
      <c r="D500">
        <v>2020</v>
      </c>
      <c r="E500" s="50">
        <v>204808</v>
      </c>
      <c r="F500">
        <v>0</v>
      </c>
      <c r="G500" s="50">
        <v>17067</v>
      </c>
      <c r="H500" s="50">
        <v>204808</v>
      </c>
    </row>
    <row r="501" spans="1:8" x14ac:dyDescent="0.2">
      <c r="A501" s="67">
        <v>104043</v>
      </c>
      <c r="B501" t="s">
        <v>621</v>
      </c>
      <c r="C501">
        <v>538.14080000000001</v>
      </c>
      <c r="D501">
        <v>2022</v>
      </c>
      <c r="E501" s="50">
        <v>229151</v>
      </c>
      <c r="F501">
        <v>0</v>
      </c>
      <c r="G501" s="50">
        <v>19096</v>
      </c>
      <c r="H501" s="50">
        <v>229151</v>
      </c>
    </row>
    <row r="502" spans="1:8" x14ac:dyDescent="0.2">
      <c r="A502" s="67">
        <v>104044</v>
      </c>
      <c r="B502" t="s">
        <v>622</v>
      </c>
      <c r="C502" s="49">
        <v>1660.5708999999999</v>
      </c>
      <c r="D502">
        <v>2020</v>
      </c>
      <c r="E502" s="50">
        <v>707104</v>
      </c>
      <c r="F502">
        <v>0</v>
      </c>
      <c r="G502" s="50">
        <v>58925</v>
      </c>
      <c r="H502" s="50">
        <v>707104</v>
      </c>
    </row>
    <row r="503" spans="1:8" x14ac:dyDescent="0.2">
      <c r="A503" s="67">
        <v>104045</v>
      </c>
      <c r="B503" t="s">
        <v>623</v>
      </c>
      <c r="C503">
        <v>483.25549999999998</v>
      </c>
      <c r="D503">
        <v>2020</v>
      </c>
      <c r="E503" s="50">
        <v>205780</v>
      </c>
      <c r="F503">
        <v>0</v>
      </c>
      <c r="G503" s="50">
        <v>17148</v>
      </c>
      <c r="H503" s="50">
        <v>205780</v>
      </c>
    </row>
    <row r="504" spans="1:8" x14ac:dyDescent="0.2">
      <c r="A504" s="67">
        <v>105123</v>
      </c>
      <c r="B504" t="s">
        <v>624</v>
      </c>
      <c r="C504">
        <v>248.22569999999999</v>
      </c>
      <c r="D504">
        <v>2020</v>
      </c>
      <c r="E504" s="50">
        <v>105699</v>
      </c>
      <c r="F504">
        <v>0</v>
      </c>
      <c r="G504" s="50">
        <v>8808</v>
      </c>
      <c r="H504" s="50">
        <v>105699</v>
      </c>
    </row>
    <row r="505" spans="1:8" x14ac:dyDescent="0.2">
      <c r="A505" s="67">
        <v>105124</v>
      </c>
      <c r="B505" t="s">
        <v>625</v>
      </c>
      <c r="C505">
        <v>643.81219999999996</v>
      </c>
      <c r="D505">
        <v>2020</v>
      </c>
      <c r="E505" s="50">
        <v>274148</v>
      </c>
      <c r="F505">
        <v>0</v>
      </c>
      <c r="G505" s="50">
        <v>22845</v>
      </c>
      <c r="H505" s="50">
        <v>274148</v>
      </c>
    </row>
    <row r="506" spans="1:8" x14ac:dyDescent="0.2">
      <c r="A506" s="67">
        <v>105125</v>
      </c>
      <c r="B506" t="s">
        <v>626</v>
      </c>
      <c r="C506">
        <v>63.844099999999997</v>
      </c>
      <c r="D506">
        <v>2021</v>
      </c>
      <c r="E506" s="50">
        <v>27186</v>
      </c>
      <c r="F506">
        <v>0</v>
      </c>
      <c r="G506" s="50">
        <v>2265</v>
      </c>
      <c r="H506" s="50">
        <v>27186</v>
      </c>
    </row>
    <row r="507" spans="1:8" x14ac:dyDescent="0.2">
      <c r="A507" s="67">
        <v>106001</v>
      </c>
      <c r="B507" t="s">
        <v>627</v>
      </c>
      <c r="C507">
        <v>175.1876</v>
      </c>
      <c r="D507">
        <v>2022</v>
      </c>
      <c r="E507" s="50">
        <v>74598</v>
      </c>
      <c r="F507">
        <v>0</v>
      </c>
      <c r="G507" s="50">
        <v>6216</v>
      </c>
      <c r="H507" s="50">
        <v>74598</v>
      </c>
    </row>
    <row r="508" spans="1:8" x14ac:dyDescent="0.2">
      <c r="A508" s="67">
        <v>106002</v>
      </c>
      <c r="B508" t="s">
        <v>628</v>
      </c>
      <c r="C508">
        <v>206.44229999999999</v>
      </c>
      <c r="D508">
        <v>2020</v>
      </c>
      <c r="E508" s="50">
        <v>87907</v>
      </c>
      <c r="F508">
        <v>0</v>
      </c>
      <c r="G508" s="50">
        <v>7326</v>
      </c>
      <c r="H508" s="50">
        <v>87907</v>
      </c>
    </row>
    <row r="509" spans="1:8" x14ac:dyDescent="0.2">
      <c r="A509" s="67">
        <v>106003</v>
      </c>
      <c r="B509" t="s">
        <v>629</v>
      </c>
      <c r="C509" s="49">
        <v>1053.0363</v>
      </c>
      <c r="D509">
        <v>2022</v>
      </c>
      <c r="E509" s="50">
        <v>448404</v>
      </c>
      <c r="F509">
        <v>0</v>
      </c>
      <c r="G509" s="50">
        <v>37367</v>
      </c>
      <c r="H509" s="50">
        <v>448404</v>
      </c>
    </row>
    <row r="510" spans="1:8" x14ac:dyDescent="0.2">
      <c r="A510" s="67">
        <v>106004</v>
      </c>
      <c r="B510" t="s">
        <v>630</v>
      </c>
      <c r="C510" s="49">
        <v>4316.4354000000003</v>
      </c>
      <c r="D510">
        <v>2020</v>
      </c>
      <c r="E510" s="50">
        <v>1838024</v>
      </c>
      <c r="F510">
        <v>0</v>
      </c>
      <c r="G510" s="50">
        <v>153167</v>
      </c>
      <c r="H510" s="50">
        <v>1838024</v>
      </c>
    </row>
    <row r="511" spans="1:8" x14ac:dyDescent="0.2">
      <c r="A511" s="67">
        <v>106005</v>
      </c>
      <c r="B511" t="s">
        <v>631</v>
      </c>
      <c r="C511" s="49">
        <v>1285.6661999999999</v>
      </c>
      <c r="D511">
        <v>2020</v>
      </c>
      <c r="E511" s="50">
        <v>547462</v>
      </c>
      <c r="F511">
        <v>0</v>
      </c>
      <c r="G511" s="50">
        <v>45621</v>
      </c>
      <c r="H511" s="50">
        <v>547462</v>
      </c>
    </row>
    <row r="512" spans="1:8" x14ac:dyDescent="0.2">
      <c r="A512" s="67">
        <v>106006</v>
      </c>
      <c r="B512" t="s">
        <v>632</v>
      </c>
      <c r="C512">
        <v>337.1438</v>
      </c>
      <c r="D512">
        <v>2020</v>
      </c>
      <c r="E512" s="50">
        <v>143563</v>
      </c>
      <c r="F512">
        <v>0</v>
      </c>
      <c r="G512" s="50">
        <v>11963</v>
      </c>
      <c r="H512" s="50">
        <v>143563</v>
      </c>
    </row>
    <row r="513" spans="1:8" x14ac:dyDescent="0.2">
      <c r="A513" s="67">
        <v>106008</v>
      </c>
      <c r="B513" t="s">
        <v>633</v>
      </c>
      <c r="C513">
        <v>58.482799999999997</v>
      </c>
      <c r="D513">
        <v>2020</v>
      </c>
      <c r="E513" s="50">
        <v>24903</v>
      </c>
      <c r="F513">
        <v>0</v>
      </c>
      <c r="G513" s="50">
        <v>2075</v>
      </c>
      <c r="H513" s="50">
        <v>24903</v>
      </c>
    </row>
    <row r="514" spans="1:8" x14ac:dyDescent="0.2">
      <c r="A514" s="67">
        <v>107151</v>
      </c>
      <c r="B514" t="s">
        <v>634</v>
      </c>
      <c r="C514">
        <v>116.2003</v>
      </c>
      <c r="D514">
        <v>2022</v>
      </c>
      <c r="E514" s="50">
        <v>49480</v>
      </c>
      <c r="F514">
        <v>0</v>
      </c>
      <c r="G514" s="50">
        <v>4123</v>
      </c>
      <c r="H514" s="50">
        <v>49480</v>
      </c>
    </row>
    <row r="515" spans="1:8" x14ac:dyDescent="0.2">
      <c r="A515" s="67">
        <v>107152</v>
      </c>
      <c r="B515" t="s">
        <v>635</v>
      </c>
      <c r="C515">
        <v>886.69320000000005</v>
      </c>
      <c r="D515">
        <v>2020</v>
      </c>
      <c r="E515" s="50">
        <v>377572</v>
      </c>
      <c r="F515">
        <v>0</v>
      </c>
      <c r="G515" s="50">
        <v>31464</v>
      </c>
      <c r="H515" s="50">
        <v>377572</v>
      </c>
    </row>
    <row r="516" spans="1:8" x14ac:dyDescent="0.2">
      <c r="A516" s="67">
        <v>107153</v>
      </c>
      <c r="B516" t="s">
        <v>636</v>
      </c>
      <c r="C516">
        <v>405.10140000000001</v>
      </c>
      <c r="D516">
        <v>2020</v>
      </c>
      <c r="E516" s="50">
        <v>172500</v>
      </c>
      <c r="F516">
        <v>0</v>
      </c>
      <c r="G516" s="50">
        <v>14375</v>
      </c>
      <c r="H516" s="50">
        <v>172500</v>
      </c>
    </row>
    <row r="517" spans="1:8" x14ac:dyDescent="0.2">
      <c r="A517" s="67">
        <v>107154</v>
      </c>
      <c r="B517" t="s">
        <v>637</v>
      </c>
      <c r="C517">
        <v>719.64390000000003</v>
      </c>
      <c r="D517">
        <v>2020</v>
      </c>
      <c r="E517" s="50">
        <v>306439</v>
      </c>
      <c r="F517">
        <v>0</v>
      </c>
      <c r="G517" s="50">
        <v>25536</v>
      </c>
      <c r="H517" s="50">
        <v>306439</v>
      </c>
    </row>
    <row r="518" spans="1:8" x14ac:dyDescent="0.2">
      <c r="A518" s="67">
        <v>107155</v>
      </c>
      <c r="B518" t="s">
        <v>638</v>
      </c>
      <c r="C518">
        <v>710.80809999999997</v>
      </c>
      <c r="D518">
        <v>2022</v>
      </c>
      <c r="E518" s="50">
        <v>302676</v>
      </c>
      <c r="F518">
        <v>0</v>
      </c>
      <c r="G518" s="50">
        <v>25223</v>
      </c>
      <c r="H518" s="50">
        <v>302676</v>
      </c>
    </row>
    <row r="519" spans="1:8" x14ac:dyDescent="0.2">
      <c r="A519" s="67">
        <v>107156</v>
      </c>
      <c r="B519" t="s">
        <v>639</v>
      </c>
      <c r="C519">
        <v>509.83449999999999</v>
      </c>
      <c r="D519">
        <v>2020</v>
      </c>
      <c r="E519" s="50">
        <v>217098</v>
      </c>
      <c r="F519">
        <v>0</v>
      </c>
      <c r="G519" s="50">
        <v>18091</v>
      </c>
      <c r="H519" s="50">
        <v>217098</v>
      </c>
    </row>
    <row r="520" spans="1:8" x14ac:dyDescent="0.2">
      <c r="A520" s="67">
        <v>107158</v>
      </c>
      <c r="B520" t="s">
        <v>640</v>
      </c>
      <c r="C520">
        <v>178.46420000000001</v>
      </c>
      <c r="D520">
        <v>2020</v>
      </c>
      <c r="E520" s="50">
        <v>75994</v>
      </c>
      <c r="F520">
        <v>0</v>
      </c>
      <c r="G520" s="50">
        <v>6333</v>
      </c>
      <c r="H520" s="50">
        <v>75994</v>
      </c>
    </row>
    <row r="521" spans="1:8" x14ac:dyDescent="0.2">
      <c r="A521" s="67">
        <v>108142</v>
      </c>
      <c r="B521" t="s">
        <v>641</v>
      </c>
      <c r="C521" s="49">
        <v>2210.6676000000002</v>
      </c>
      <c r="D521">
        <v>2020</v>
      </c>
      <c r="E521" s="50">
        <v>941346</v>
      </c>
      <c r="F521">
        <v>0</v>
      </c>
      <c r="G521" s="50">
        <v>78445</v>
      </c>
      <c r="H521" s="50">
        <v>941346</v>
      </c>
    </row>
    <row r="522" spans="1:8" x14ac:dyDescent="0.2">
      <c r="A522" s="67">
        <v>108143</v>
      </c>
      <c r="B522" t="s">
        <v>642</v>
      </c>
      <c r="C522">
        <v>171.4811</v>
      </c>
      <c r="D522">
        <v>2020</v>
      </c>
      <c r="E522" s="50">
        <v>73020</v>
      </c>
      <c r="F522">
        <v>0</v>
      </c>
      <c r="G522" s="50">
        <v>6085</v>
      </c>
      <c r="H522" s="50">
        <v>73020</v>
      </c>
    </row>
    <row r="523" spans="1:8" x14ac:dyDescent="0.2">
      <c r="A523" s="67">
        <v>108144</v>
      </c>
      <c r="B523" t="s">
        <v>643</v>
      </c>
      <c r="C523">
        <v>172.28149999999999</v>
      </c>
      <c r="D523">
        <v>2021</v>
      </c>
      <c r="E523" s="50">
        <v>73361</v>
      </c>
      <c r="F523">
        <v>0</v>
      </c>
      <c r="G523" s="50">
        <v>6113</v>
      </c>
      <c r="H523" s="50">
        <v>73361</v>
      </c>
    </row>
    <row r="524" spans="1:8" x14ac:dyDescent="0.2">
      <c r="A524" s="67">
        <v>108147</v>
      </c>
      <c r="B524" t="s">
        <v>644</v>
      </c>
      <c r="C524">
        <v>186.21719999999999</v>
      </c>
      <c r="D524">
        <v>2020</v>
      </c>
      <c r="E524" s="50">
        <v>79295</v>
      </c>
      <c r="F524">
        <v>0</v>
      </c>
      <c r="G524" s="50">
        <v>6608</v>
      </c>
      <c r="H524" s="50">
        <v>79295</v>
      </c>
    </row>
    <row r="525" spans="1:8" x14ac:dyDescent="0.2">
      <c r="A525" s="67">
        <v>109002</v>
      </c>
      <c r="B525" t="s">
        <v>645</v>
      </c>
      <c r="C525" s="49">
        <v>1653.8444</v>
      </c>
      <c r="D525">
        <v>2020</v>
      </c>
      <c r="E525" s="50">
        <v>704240</v>
      </c>
      <c r="F525">
        <v>0</v>
      </c>
      <c r="G525" s="50">
        <v>58686</v>
      </c>
      <c r="H525" s="50">
        <v>704240</v>
      </c>
    </row>
    <row r="526" spans="1:8" x14ac:dyDescent="0.2">
      <c r="A526" s="67">
        <v>109003</v>
      </c>
      <c r="B526" t="s">
        <v>646</v>
      </c>
      <c r="C526" s="49">
        <v>2853.5295999999998</v>
      </c>
      <c r="D526">
        <v>2020</v>
      </c>
      <c r="E526" s="50">
        <v>1215090</v>
      </c>
      <c r="F526">
        <v>0</v>
      </c>
      <c r="G526" s="50">
        <v>101256</v>
      </c>
      <c r="H526" s="50">
        <v>1215090</v>
      </c>
    </row>
    <row r="527" spans="1:8" x14ac:dyDescent="0.2">
      <c r="A527" s="67">
        <v>110014</v>
      </c>
      <c r="B527" t="s">
        <v>647</v>
      </c>
      <c r="C527">
        <v>826.34550000000002</v>
      </c>
      <c r="D527">
        <v>2020</v>
      </c>
      <c r="E527" s="50">
        <v>351874</v>
      </c>
      <c r="F527">
        <v>0</v>
      </c>
      <c r="G527" s="50">
        <v>29322</v>
      </c>
      <c r="H527" s="50">
        <v>351874</v>
      </c>
    </row>
    <row r="528" spans="1:8" x14ac:dyDescent="0.2">
      <c r="A528" s="67">
        <v>110029</v>
      </c>
      <c r="B528" t="s">
        <v>648</v>
      </c>
      <c r="C528" s="49">
        <v>1976.367</v>
      </c>
      <c r="D528">
        <v>2020</v>
      </c>
      <c r="E528" s="50">
        <v>841577</v>
      </c>
      <c r="F528">
        <v>0</v>
      </c>
      <c r="G528" s="50">
        <v>70130</v>
      </c>
      <c r="H528" s="50">
        <v>841577</v>
      </c>
    </row>
    <row r="529" spans="1:8" x14ac:dyDescent="0.2">
      <c r="A529" s="67">
        <v>110030</v>
      </c>
      <c r="B529" t="s">
        <v>649</v>
      </c>
      <c r="C529">
        <v>219.08260000000001</v>
      </c>
      <c r="D529">
        <v>2020</v>
      </c>
      <c r="E529" s="50">
        <v>93290</v>
      </c>
      <c r="F529">
        <v>0</v>
      </c>
      <c r="G529" s="50">
        <v>7774</v>
      </c>
      <c r="H529" s="50">
        <v>93290</v>
      </c>
    </row>
    <row r="530" spans="1:8" x14ac:dyDescent="0.2">
      <c r="A530" s="67">
        <v>110031</v>
      </c>
      <c r="B530" t="s">
        <v>650</v>
      </c>
      <c r="C530">
        <v>349.65629999999999</v>
      </c>
      <c r="D530">
        <v>2020</v>
      </c>
      <c r="E530" s="50">
        <v>148891</v>
      </c>
      <c r="F530">
        <v>0</v>
      </c>
      <c r="G530" s="50">
        <v>12407</v>
      </c>
      <c r="H530" s="50">
        <v>148891</v>
      </c>
    </row>
    <row r="531" spans="1:8" x14ac:dyDescent="0.2">
      <c r="A531" s="67">
        <v>111086</v>
      </c>
      <c r="B531" t="s">
        <v>651</v>
      </c>
      <c r="C531">
        <v>662.53819999999996</v>
      </c>
      <c r="D531">
        <v>2020</v>
      </c>
      <c r="E531" s="50">
        <v>282122</v>
      </c>
      <c r="F531">
        <v>0</v>
      </c>
      <c r="G531" s="50">
        <v>23510</v>
      </c>
      <c r="H531" s="50">
        <v>282122</v>
      </c>
    </row>
    <row r="532" spans="1:8" x14ac:dyDescent="0.2">
      <c r="A532" s="67">
        <v>111087</v>
      </c>
      <c r="B532" t="s">
        <v>652</v>
      </c>
      <c r="C532">
        <v>899.62639999999999</v>
      </c>
      <c r="D532">
        <v>2020</v>
      </c>
      <c r="E532" s="50">
        <v>383079</v>
      </c>
      <c r="F532">
        <v>0</v>
      </c>
      <c r="G532" s="50">
        <v>31923</v>
      </c>
      <c r="H532" s="50">
        <v>383079</v>
      </c>
    </row>
    <row r="533" spans="1:8" x14ac:dyDescent="0.2">
      <c r="A533" s="67">
        <v>112099</v>
      </c>
      <c r="B533" t="s">
        <v>653</v>
      </c>
      <c r="C533">
        <v>286.30020000000002</v>
      </c>
      <c r="D533">
        <v>2020</v>
      </c>
      <c r="E533" s="50">
        <v>121912</v>
      </c>
      <c r="F533">
        <v>0</v>
      </c>
      <c r="G533" s="50">
        <v>10159</v>
      </c>
      <c r="H533" s="50">
        <v>121912</v>
      </c>
    </row>
    <row r="534" spans="1:8" x14ac:dyDescent="0.2">
      <c r="A534" s="67">
        <v>112101</v>
      </c>
      <c r="B534" t="s">
        <v>654</v>
      </c>
      <c r="C534">
        <v>555.70619999999997</v>
      </c>
      <c r="D534">
        <v>2022</v>
      </c>
      <c r="E534" s="50">
        <v>236631</v>
      </c>
      <c r="F534">
        <v>0</v>
      </c>
      <c r="G534" s="50">
        <v>19719</v>
      </c>
      <c r="H534" s="50">
        <v>236631</v>
      </c>
    </row>
    <row r="535" spans="1:8" x14ac:dyDescent="0.2">
      <c r="A535" s="67">
        <v>112102</v>
      </c>
      <c r="B535" t="s">
        <v>655</v>
      </c>
      <c r="C535" s="49">
        <v>2858.6491000000001</v>
      </c>
      <c r="D535">
        <v>2020</v>
      </c>
      <c r="E535" s="50">
        <v>1217270</v>
      </c>
      <c r="F535">
        <v>0</v>
      </c>
      <c r="G535" s="50">
        <v>101438</v>
      </c>
      <c r="H535" s="50">
        <v>1217270</v>
      </c>
    </row>
    <row r="536" spans="1:8" x14ac:dyDescent="0.2">
      <c r="A536" s="67">
        <v>112103</v>
      </c>
      <c r="B536" t="s">
        <v>656</v>
      </c>
      <c r="C536">
        <v>641.03440000000001</v>
      </c>
      <c r="D536">
        <v>2022</v>
      </c>
      <c r="E536" s="50">
        <v>272965</v>
      </c>
      <c r="F536">
        <v>0</v>
      </c>
      <c r="G536" s="50">
        <v>22747</v>
      </c>
      <c r="H536" s="50">
        <v>272965</v>
      </c>
    </row>
    <row r="537" spans="1:8" x14ac:dyDescent="0.2">
      <c r="A537" s="67">
        <v>113001</v>
      </c>
      <c r="B537" t="s">
        <v>657</v>
      </c>
      <c r="C537">
        <v>275.93950000000001</v>
      </c>
      <c r="D537">
        <v>2020</v>
      </c>
      <c r="E537" s="50">
        <v>117501</v>
      </c>
      <c r="F537">
        <v>0</v>
      </c>
      <c r="G537" s="50">
        <v>9792</v>
      </c>
      <c r="H537" s="50">
        <v>117501</v>
      </c>
    </row>
    <row r="538" spans="1:8" x14ac:dyDescent="0.2">
      <c r="A538" s="67">
        <v>114112</v>
      </c>
      <c r="B538" t="s">
        <v>658</v>
      </c>
      <c r="C538">
        <v>326.2835</v>
      </c>
      <c r="D538">
        <v>2020</v>
      </c>
      <c r="E538" s="50">
        <v>138938</v>
      </c>
      <c r="F538">
        <v>0</v>
      </c>
      <c r="G538" s="50">
        <v>11578</v>
      </c>
      <c r="H538" s="50">
        <v>138938</v>
      </c>
    </row>
    <row r="539" spans="1:8" x14ac:dyDescent="0.2">
      <c r="A539" s="67">
        <v>114113</v>
      </c>
      <c r="B539" t="s">
        <v>659</v>
      </c>
      <c r="C539">
        <v>680.91989999999998</v>
      </c>
      <c r="D539">
        <v>2020</v>
      </c>
      <c r="E539" s="50">
        <v>289949</v>
      </c>
      <c r="F539">
        <v>0</v>
      </c>
      <c r="G539" s="50">
        <v>24162</v>
      </c>
      <c r="H539" s="50">
        <v>289949</v>
      </c>
    </row>
    <row r="540" spans="1:8" x14ac:dyDescent="0.2">
      <c r="A540" s="67">
        <v>114114</v>
      </c>
      <c r="B540" t="s">
        <v>660</v>
      </c>
      <c r="C540" s="49">
        <v>1406.4313</v>
      </c>
      <c r="D540">
        <v>2022</v>
      </c>
      <c r="E540" s="50">
        <v>598887</v>
      </c>
      <c r="F540">
        <v>0</v>
      </c>
      <c r="G540" s="50">
        <v>49907</v>
      </c>
      <c r="H540" s="50">
        <v>598887</v>
      </c>
    </row>
    <row r="541" spans="1:8" x14ac:dyDescent="0.2">
      <c r="A541" s="67">
        <v>114115</v>
      </c>
      <c r="B541" t="s">
        <v>661</v>
      </c>
      <c r="C541">
        <v>652.66110000000003</v>
      </c>
      <c r="D541">
        <v>2020</v>
      </c>
      <c r="E541" s="50">
        <v>277916</v>
      </c>
      <c r="F541">
        <v>0</v>
      </c>
      <c r="G541" s="50">
        <v>23159</v>
      </c>
      <c r="H541" s="50">
        <v>277916</v>
      </c>
    </row>
    <row r="542" spans="1:8" x14ac:dyDescent="0.2">
      <c r="A542" s="67">
        <v>114116</v>
      </c>
      <c r="B542" t="s">
        <v>662</v>
      </c>
      <c r="C542">
        <v>67.728399999999993</v>
      </c>
      <c r="D542">
        <v>2020</v>
      </c>
      <c r="E542" s="50">
        <v>28840</v>
      </c>
      <c r="F542">
        <v>0</v>
      </c>
      <c r="G542" s="50">
        <v>2403</v>
      </c>
      <c r="H542" s="50">
        <v>28840</v>
      </c>
    </row>
    <row r="543" spans="1:8" x14ac:dyDescent="0.2">
      <c r="A543" s="67">
        <v>115115</v>
      </c>
      <c r="B543" t="s">
        <v>663</v>
      </c>
      <c r="C543" s="49">
        <v>3400</v>
      </c>
      <c r="D543">
        <v>2020</v>
      </c>
      <c r="E543" s="50">
        <v>1447788</v>
      </c>
      <c r="F543">
        <v>0</v>
      </c>
      <c r="G543" s="50">
        <v>15280</v>
      </c>
      <c r="H543" s="50">
        <v>1447788</v>
      </c>
    </row>
    <row r="544" spans="1:8" x14ac:dyDescent="0.2">
      <c r="A544" s="67">
        <v>115902</v>
      </c>
      <c r="B544" t="s">
        <v>1103</v>
      </c>
      <c r="C544">
        <v>741.697</v>
      </c>
      <c r="D544">
        <v>2022</v>
      </c>
      <c r="E544" s="50">
        <v>315829</v>
      </c>
      <c r="F544">
        <v>0</v>
      </c>
      <c r="G544" s="50">
        <v>26319</v>
      </c>
      <c r="H544" s="50">
        <v>315829</v>
      </c>
    </row>
    <row r="545" spans="1:8" x14ac:dyDescent="0.2">
      <c r="A545" s="67">
        <v>115903</v>
      </c>
      <c r="B545" t="s">
        <v>1130</v>
      </c>
      <c r="C545">
        <v>929.92110000000002</v>
      </c>
      <c r="D545">
        <v>2020</v>
      </c>
      <c r="E545" s="50">
        <v>395979</v>
      </c>
      <c r="F545">
        <v>0</v>
      </c>
      <c r="G545" s="50">
        <v>32998</v>
      </c>
      <c r="H545" s="50">
        <v>395979</v>
      </c>
    </row>
    <row r="546" spans="1:8" x14ac:dyDescent="0.2">
      <c r="A546" s="67">
        <v>115906</v>
      </c>
      <c r="B546" t="s">
        <v>1104</v>
      </c>
      <c r="C546" s="49">
        <v>2911.7408</v>
      </c>
      <c r="D546">
        <v>2020</v>
      </c>
      <c r="E546" s="50">
        <v>1239877</v>
      </c>
      <c r="F546">
        <v>0</v>
      </c>
      <c r="G546" s="50">
        <v>103322</v>
      </c>
      <c r="H546" s="50">
        <v>1239877</v>
      </c>
    </row>
    <row r="547" spans="1:8" x14ac:dyDescent="0.2">
      <c r="A547" s="67">
        <v>115911</v>
      </c>
      <c r="B547" t="s">
        <v>1131</v>
      </c>
      <c r="C547">
        <v>276.93540000000002</v>
      </c>
      <c r="D547">
        <v>2022</v>
      </c>
      <c r="E547" s="50">
        <v>117925</v>
      </c>
      <c r="F547">
        <v>0</v>
      </c>
      <c r="G547" s="50">
        <v>9827</v>
      </c>
      <c r="H547" s="50">
        <v>117925</v>
      </c>
    </row>
    <row r="548" spans="1:8" x14ac:dyDescent="0.2">
      <c r="A548" s="67">
        <v>115912</v>
      </c>
      <c r="B548" t="s">
        <v>1132</v>
      </c>
      <c r="C548">
        <v>404.89409999999998</v>
      </c>
      <c r="D548">
        <v>2020</v>
      </c>
      <c r="E548" s="50">
        <v>172412</v>
      </c>
      <c r="F548">
        <v>0</v>
      </c>
      <c r="G548" s="50">
        <v>14367</v>
      </c>
      <c r="H548" s="50">
        <v>172412</v>
      </c>
    </row>
    <row r="549" spans="1:8" x14ac:dyDescent="0.2">
      <c r="A549" s="67">
        <v>115913</v>
      </c>
      <c r="B549" t="s">
        <v>1105</v>
      </c>
      <c r="C549">
        <v>485.6379</v>
      </c>
      <c r="D549">
        <v>2021</v>
      </c>
      <c r="E549" s="50">
        <v>206794</v>
      </c>
      <c r="F549">
        <v>0</v>
      </c>
      <c r="G549" s="50">
        <v>17233</v>
      </c>
      <c r="H549" s="50">
        <v>206794</v>
      </c>
    </row>
    <row r="550" spans="1:8" x14ac:dyDescent="0.2">
      <c r="A550" s="67">
        <v>115914</v>
      </c>
      <c r="B550" t="s">
        <v>1106</v>
      </c>
      <c r="C550" s="49">
        <v>2363.7966000000001</v>
      </c>
      <c r="D550">
        <v>2021</v>
      </c>
      <c r="E550" s="50">
        <v>1006552</v>
      </c>
      <c r="F550">
        <v>0</v>
      </c>
      <c r="G550" s="50">
        <v>83878</v>
      </c>
      <c r="H550" s="50">
        <v>1006552</v>
      </c>
    </row>
    <row r="551" spans="1:8" x14ac:dyDescent="0.2">
      <c r="A551" s="67">
        <v>115916</v>
      </c>
      <c r="B551" t="s">
        <v>1133</v>
      </c>
      <c r="C551" s="49">
        <v>1448.5561</v>
      </c>
      <c r="D551">
        <v>2021</v>
      </c>
      <c r="E551" s="50">
        <v>616824</v>
      </c>
      <c r="F551">
        <v>0</v>
      </c>
      <c r="G551" s="50">
        <v>51401</v>
      </c>
      <c r="H551" s="50">
        <v>616824</v>
      </c>
    </row>
    <row r="552" spans="1:8" x14ac:dyDescent="0.2">
      <c r="A552" s="67">
        <v>115923</v>
      </c>
      <c r="B552" t="s">
        <v>1107</v>
      </c>
      <c r="C552">
        <v>749.19240000000002</v>
      </c>
      <c r="D552">
        <v>2021</v>
      </c>
      <c r="E552" s="50">
        <v>319021</v>
      </c>
      <c r="F552">
        <v>0</v>
      </c>
      <c r="G552" s="50">
        <v>26585</v>
      </c>
      <c r="H552" s="50">
        <v>319021</v>
      </c>
    </row>
    <row r="553" spans="1:8" x14ac:dyDescent="0.2">
      <c r="A553" s="67">
        <v>115924</v>
      </c>
      <c r="B553" t="s">
        <v>1134</v>
      </c>
      <c r="C553">
        <v>374.5043</v>
      </c>
      <c r="D553">
        <v>2021</v>
      </c>
      <c r="E553" s="50">
        <v>159471</v>
      </c>
      <c r="F553">
        <v>0</v>
      </c>
      <c r="G553" s="50">
        <v>13289</v>
      </c>
      <c r="H553" s="50">
        <v>159471</v>
      </c>
    </row>
    <row r="554" spans="1:8" x14ac:dyDescent="0.2">
      <c r="A554" s="67">
        <v>115925</v>
      </c>
      <c r="B554" t="s">
        <v>1135</v>
      </c>
      <c r="C554">
        <v>90.679199999999994</v>
      </c>
      <c r="D554">
        <v>2020</v>
      </c>
      <c r="E554" s="50">
        <v>38613</v>
      </c>
      <c r="F554">
        <v>0</v>
      </c>
      <c r="G554" s="50">
        <v>3218</v>
      </c>
      <c r="H554" s="50">
        <v>38613</v>
      </c>
    </row>
    <row r="555" spans="1:8" x14ac:dyDescent="0.2">
      <c r="A555" s="67">
        <v>115926</v>
      </c>
      <c r="B555" t="s">
        <v>1136</v>
      </c>
      <c r="C555">
        <v>189.65940000000001</v>
      </c>
      <c r="D555">
        <v>2020</v>
      </c>
      <c r="E555" s="50">
        <v>80761</v>
      </c>
      <c r="F555">
        <v>0</v>
      </c>
      <c r="G555" s="50">
        <v>6730</v>
      </c>
      <c r="H555" s="50">
        <v>80761</v>
      </c>
    </row>
    <row r="556" spans="1:8" x14ac:dyDescent="0.2">
      <c r="A556" s="67">
        <v>115928</v>
      </c>
      <c r="B556" t="s">
        <v>1137</v>
      </c>
      <c r="C556">
        <v>117.6961</v>
      </c>
      <c r="D556">
        <v>2021</v>
      </c>
      <c r="E556" s="50">
        <v>50117</v>
      </c>
      <c r="F556">
        <v>0</v>
      </c>
      <c r="G556" s="50">
        <v>4176</v>
      </c>
      <c r="H556" s="50">
        <v>50117</v>
      </c>
    </row>
    <row r="557" spans="1:8" x14ac:dyDescent="0.2">
      <c r="A557" s="67">
        <v>115931</v>
      </c>
      <c r="B557" t="s">
        <v>1138</v>
      </c>
      <c r="C557">
        <v>398.13229999999999</v>
      </c>
      <c r="D557">
        <v>2022</v>
      </c>
      <c r="E557" s="50">
        <v>169533</v>
      </c>
      <c r="F557">
        <v>0</v>
      </c>
      <c r="G557" s="50">
        <v>14128</v>
      </c>
      <c r="H557" s="50">
        <v>169533</v>
      </c>
    </row>
    <row r="558" spans="1:8" x14ac:dyDescent="0.2">
      <c r="A558" s="67">
        <v>115932</v>
      </c>
      <c r="B558" t="s">
        <v>1139</v>
      </c>
      <c r="C558">
        <v>122.80759999999999</v>
      </c>
      <c r="D558">
        <v>2022</v>
      </c>
      <c r="E558" s="50">
        <v>52294</v>
      </c>
      <c r="F558">
        <v>0</v>
      </c>
      <c r="G558" s="50">
        <v>4358</v>
      </c>
      <c r="H558" s="50">
        <v>52294</v>
      </c>
    </row>
    <row r="559" spans="1:8" x14ac:dyDescent="0.2">
      <c r="A559" s="67">
        <v>115933</v>
      </c>
      <c r="B559" t="s">
        <v>1108</v>
      </c>
      <c r="C559">
        <v>96.046700000000001</v>
      </c>
      <c r="D559">
        <v>2022</v>
      </c>
      <c r="E559" s="50">
        <v>40899</v>
      </c>
      <c r="F559">
        <v>0</v>
      </c>
      <c r="G559" s="50">
        <v>3408</v>
      </c>
      <c r="H559" s="50">
        <v>40899</v>
      </c>
    </row>
    <row r="560" spans="1:8" x14ac:dyDescent="0.2">
      <c r="A560" s="67">
        <v>347347</v>
      </c>
      <c r="B560" t="s">
        <v>664</v>
      </c>
      <c r="C560">
        <v>694.37059999999997</v>
      </c>
      <c r="D560">
        <v>2020</v>
      </c>
      <c r="E560" s="50">
        <v>295677</v>
      </c>
      <c r="F560">
        <v>0</v>
      </c>
      <c r="G560" s="50">
        <v>24639</v>
      </c>
      <c r="H560" s="50">
        <v>295677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vt:i4>
      </vt:variant>
    </vt:vector>
  </HeadingPairs>
  <TitlesOfParts>
    <vt:vector size="26" baseType="lpstr">
      <vt:lpstr>Disclaimer</vt:lpstr>
      <vt:lpstr>Pandemic Instructions</vt:lpstr>
      <vt:lpstr>Data Entry Page</vt:lpstr>
      <vt:lpstr>WADA</vt:lpstr>
      <vt:lpstr>Local (04-05) &amp; State (05-06)</vt:lpstr>
      <vt:lpstr>Formula Calculation</vt:lpstr>
      <vt:lpstr>Small School Allocation</vt:lpstr>
      <vt:lpstr>June 2023 Prop C</vt:lpstr>
      <vt:lpstr>June 2023 Classroom Trust</vt:lpstr>
      <vt:lpstr>June 2022-23 BF Payment</vt:lpstr>
      <vt:lpstr>DVM</vt:lpstr>
      <vt:lpstr>June 2023 SS</vt:lpstr>
      <vt:lpstr>Local Effort 2007</vt:lpstr>
      <vt:lpstr>Local Effort 2022</vt:lpstr>
      <vt:lpstr>Local Effort 2023</vt:lpstr>
      <vt:lpstr>Local Effort 2024</vt:lpstr>
      <vt:lpstr>04-05 and 05-06 Revenue</vt:lpstr>
      <vt:lpstr>2006 WADA</vt:lpstr>
      <vt:lpstr>CEP</vt:lpstr>
      <vt:lpstr>'Data Entry Page'!Print_Area</vt:lpstr>
      <vt:lpstr>Disclaimer!Print_Area</vt:lpstr>
      <vt:lpstr>'Formula Calculation'!Print_Area</vt:lpstr>
      <vt:lpstr>'Local (04-05) &amp; State (05-06)'!Print_Area</vt:lpstr>
      <vt:lpstr>'Small School Allocation'!Print_Area</vt:lpstr>
      <vt:lpstr>WADA!Print_Area</vt:lpstr>
      <vt:lpstr>'Formula Calculation'!Print_Titles</vt:lpstr>
    </vt:vector>
  </TitlesOfParts>
  <Company>Warrensburg R-VI School Dist.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Basic Formula Projection Tool</dc:title>
  <dc:creator>Missouri Department of Elementary and Secondary Education</dc:creator>
  <cp:lastModifiedBy>Herndon, Tabitha</cp:lastModifiedBy>
  <cp:lastPrinted>2022-03-22T13:17:46Z</cp:lastPrinted>
  <dcterms:created xsi:type="dcterms:W3CDTF">2005-09-12T12:22:17Z</dcterms:created>
  <dcterms:modified xsi:type="dcterms:W3CDTF">2024-04-17T13:52:39Z</dcterms:modified>
</cp:coreProperties>
</file>